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4200" activeTab="1"/>
  </bookViews>
  <sheets>
    <sheet name="～H26.2.8" sheetId="1" r:id="rId1"/>
    <sheet name="H26.2.9～2.22" sheetId="2" r:id="rId2"/>
    <sheet name="H26.2.23～" sheetId="3" r:id="rId3"/>
  </sheets>
  <externalReferences>
    <externalReference r:id="rId6"/>
    <externalReference r:id="rId7"/>
    <externalReference r:id="rId8"/>
  </externalReferences>
  <definedNames>
    <definedName name="AAA">#REF!</definedName>
    <definedName name="CCC">#REF!,#REF!,#REF!,#REF!,#REF!,#REF!,#REF!,#REF!,#REF!,#REF!,#REF!,#REF!,#REF!,#REF!,#REF!,#REF!,#REF!,#REF!,#REF!,#REF!,#REF!,#REF!</definedName>
    <definedName name="_xlnm.Print_Area" localSheetId="0">'～H26.2.8'!$A$1:$V$52</definedName>
    <definedName name="_xlnm.Print_Area" localSheetId="2">'H26.2.23～'!$A$1:$V$52</definedName>
    <definedName name="_xlnm.Print_Area" localSheetId="1">'H26.2.9～2.22'!$A$1:$V$52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<sst xmlns="http://schemas.openxmlformats.org/spreadsheetml/2006/main" count="1240" uniqueCount="306">
  <si>
    <t xml:space="preserve">   </t>
  </si>
  <si>
    <t>ビーフカレー</t>
  </si>
  <si>
    <t>ポークカレー</t>
  </si>
  <si>
    <t>牛丼</t>
  </si>
  <si>
    <t>焼とり丼</t>
  </si>
  <si>
    <t>豚すき丼</t>
  </si>
  <si>
    <t>ロコモコ丼</t>
  </si>
  <si>
    <t>天丼</t>
  </si>
  <si>
    <t>きつねうどん</t>
  </si>
  <si>
    <t>かき揚うどん</t>
  </si>
  <si>
    <t>塩ラーメン</t>
  </si>
  <si>
    <t>肉うどん</t>
  </si>
  <si>
    <t>天ぷらそば</t>
  </si>
  <si>
    <t>醤油ラーメン</t>
  </si>
  <si>
    <t>カレーうどん</t>
  </si>
  <si>
    <t>チキンカレー</t>
  </si>
  <si>
    <t>キーマカレー</t>
  </si>
  <si>
    <t>激辛カレー</t>
  </si>
  <si>
    <t>豚ｷﾑﾁ丼</t>
  </si>
  <si>
    <t>山菜うどん</t>
  </si>
  <si>
    <t>かき揚そば</t>
  </si>
  <si>
    <t>味噌ラーメン</t>
  </si>
  <si>
    <t>すき焼うどん</t>
  </si>
  <si>
    <t>天ぷらうどん</t>
  </si>
  <si>
    <t>A：定食</t>
  </si>
  <si>
    <t>の栄養価には、ライス普通盛 420kcalが含まれます。</t>
  </si>
  <si>
    <t>B：ヘルシー定食</t>
  </si>
  <si>
    <t>の栄養価には、ライス小盛　 302kcalが含まれます。</t>
  </si>
  <si>
    <t>A</t>
  </si>
  <si>
    <t>鯵フライ</t>
  </si>
  <si>
    <t>ソースメンチカツ</t>
  </si>
  <si>
    <t>チキン南蛮</t>
  </si>
  <si>
    <t>開き海老ｸﾘｰﾐｨﾌﾗｲ</t>
  </si>
  <si>
    <t>豚ロース生姜焼</t>
  </si>
  <si>
    <t>明太子オムレツ</t>
  </si>
  <si>
    <t>餃子の甘酢あん</t>
  </si>
  <si>
    <t>かに風味ｼｭｰﾏｲ</t>
  </si>
  <si>
    <t>カロリー</t>
  </si>
  <si>
    <t>金平煮</t>
  </si>
  <si>
    <t>カロリー</t>
  </si>
  <si>
    <t>フレンチポテト</t>
  </si>
  <si>
    <t>ウインナー</t>
  </si>
  <si>
    <t>いかﾌﾗｲ</t>
  </si>
  <si>
    <t>大根・こんにゃく煮</t>
  </si>
  <si>
    <t>里芋・さつま揚煮</t>
  </si>
  <si>
    <t>蛋 白 質</t>
  </si>
  <si>
    <t>銀鮭</t>
  </si>
  <si>
    <t>餅巾着</t>
  </si>
  <si>
    <t>切干大根煮</t>
  </si>
  <si>
    <t>茄子しぎ焼</t>
  </si>
  <si>
    <t>ぶり照焼</t>
  </si>
  <si>
    <t>野菜つくね</t>
  </si>
  <si>
    <t>脂　  質</t>
  </si>
  <si>
    <t>いんげん胡麻和え</t>
  </si>
  <si>
    <t>厚焼卵</t>
  </si>
  <si>
    <t>焼ラーメン</t>
  </si>
  <si>
    <t>さんま煮付</t>
  </si>
  <si>
    <t>カリフラワーマリネ</t>
  </si>
  <si>
    <t>スパゲティサラダ</t>
  </si>
  <si>
    <t>塩　  分</t>
  </si>
  <si>
    <t>梅かつおザーサイ</t>
  </si>
  <si>
    <t>菜の花辛子和え</t>
  </si>
  <si>
    <t>いかぽっぽ焼</t>
  </si>
  <si>
    <t>ほうれん草ﾋﾟｰﾅﾂ和え</t>
  </si>
  <si>
    <t>すき昆布松前風</t>
  </si>
  <si>
    <t>B</t>
  </si>
  <si>
    <t>八宝菜</t>
  </si>
  <si>
    <t>鯖文化干</t>
  </si>
  <si>
    <t>肉じゃが</t>
  </si>
  <si>
    <t>赤魚塩焼</t>
  </si>
  <si>
    <t>揚げ出し豆腐</t>
  </si>
  <si>
    <t>れんこん</t>
  </si>
  <si>
    <t>彩り生酢</t>
  </si>
  <si>
    <t>出し巻卵</t>
  </si>
  <si>
    <t>カロリー</t>
  </si>
  <si>
    <t>野菜にぎり天</t>
  </si>
  <si>
    <t>わかめ中華和え</t>
  </si>
  <si>
    <t>味付おかか</t>
  </si>
  <si>
    <t>マカロニソテー</t>
  </si>
  <si>
    <t>しばわかめ</t>
  </si>
  <si>
    <t>カレー</t>
  </si>
  <si>
    <t>カロリー</t>
  </si>
  <si>
    <t>丼物</t>
  </si>
  <si>
    <t>麺類</t>
  </si>
  <si>
    <t>カロリー</t>
  </si>
  <si>
    <t>A</t>
  </si>
  <si>
    <t>牛肉コロッケ</t>
  </si>
  <si>
    <t>ﾐｰﾄﾎﾞｰﾙｶﾚｰ煮</t>
  </si>
  <si>
    <t>鶏から揚</t>
  </si>
  <si>
    <t>ヒレカツ</t>
  </si>
  <si>
    <t>スタミナ焼</t>
  </si>
  <si>
    <t>海老フライ</t>
  </si>
  <si>
    <t>鶏ささ身フリッター</t>
  </si>
  <si>
    <t>チンジャオロース</t>
  </si>
  <si>
    <t>目玉焼丸オムレツ</t>
  </si>
  <si>
    <t>カロリー</t>
  </si>
  <si>
    <t>ハンバーグ</t>
  </si>
  <si>
    <t>筑前煮</t>
  </si>
  <si>
    <t>ひじき煮</t>
  </si>
  <si>
    <t>いか味噌焼</t>
  </si>
  <si>
    <t>肉豆腐</t>
  </si>
  <si>
    <t>和風スパゲティ</t>
  </si>
  <si>
    <t>ミニ串天</t>
  </si>
  <si>
    <t>チキンステーキ</t>
  </si>
  <si>
    <t>小松菜お浸し</t>
  </si>
  <si>
    <t>塩ます</t>
  </si>
  <si>
    <t>たれ付肉団子</t>
  </si>
  <si>
    <t>こんにゃく味噌煮</t>
  </si>
  <si>
    <t>うずら豆</t>
  </si>
  <si>
    <t>もやしｶﾚｰ風味和え</t>
  </si>
  <si>
    <t>春菊胡麻和え</t>
  </si>
  <si>
    <t>パイン</t>
  </si>
  <si>
    <t>さんま蒲焼</t>
  </si>
  <si>
    <t>ぶり照焼</t>
  </si>
  <si>
    <t>鶏肉和風あん</t>
  </si>
  <si>
    <t>鮭塩焼</t>
  </si>
  <si>
    <t>おでん風煮</t>
  </si>
  <si>
    <t>春雨華風和え</t>
  </si>
  <si>
    <t>カロリー</t>
  </si>
  <si>
    <t>ポテトサラダ</t>
  </si>
  <si>
    <t>カニ蒲鉾</t>
  </si>
  <si>
    <t>野菜串ボール</t>
  </si>
  <si>
    <t>野菜豆腐焼</t>
  </si>
  <si>
    <t>マカロニサラダ</t>
  </si>
  <si>
    <t>れんこん煮</t>
  </si>
  <si>
    <t>昆布佃</t>
  </si>
  <si>
    <t>子持ち木耳生姜</t>
  </si>
  <si>
    <r>
      <t>※</t>
    </r>
    <r>
      <rPr>
        <b/>
        <sz val="14"/>
        <rFont val="HG丸ｺﾞｼｯｸM-PRO"/>
        <family val="3"/>
      </rPr>
      <t>カレー、日替丼物の栄養価には「ライス普通盛 420kcal」</t>
    </r>
    <r>
      <rPr>
        <sz val="14"/>
        <rFont val="HG丸ｺﾞｼｯｸM-PRO"/>
        <family val="3"/>
      </rPr>
      <t>が含まれます。</t>
    </r>
  </si>
  <si>
    <t>ｇ数</t>
  </si>
  <si>
    <t>カロリー</t>
  </si>
  <si>
    <t>　 ヘルシー定食のご飯関しては、従来どおり「普通盛り」、「大盛り」の提供も致します。</t>
  </si>
  <si>
    <t>小  盛  り</t>
  </si>
  <si>
    <t>302kcal</t>
  </si>
  <si>
    <t xml:space="preserve">  ご注文時に御希望の分量をお申し付け下さい。</t>
  </si>
  <si>
    <t>普通盛り</t>
  </si>
  <si>
    <t>420kcal</t>
  </si>
  <si>
    <t>　 仕入れの状況等により、一部予告無く献立が変更になる場合がございます。</t>
  </si>
  <si>
    <t>大  盛  り</t>
  </si>
  <si>
    <t>504kcal</t>
  </si>
  <si>
    <t>http://www.kashimafood.co.jp</t>
  </si>
  <si>
    <t xml:space="preserve">　 </t>
  </si>
  <si>
    <t>ハヤシライス</t>
  </si>
  <si>
    <t>カツ丼</t>
  </si>
  <si>
    <t>カレー南蛮</t>
  </si>
  <si>
    <t>肉そば</t>
  </si>
  <si>
    <t>ﾋﾞｰﾌｼﾁｭｰｺﾛｯｹ</t>
  </si>
  <si>
    <t>メンチカツ</t>
  </si>
  <si>
    <t>カレーオムレツ</t>
  </si>
  <si>
    <t>シーフードフライ</t>
  </si>
  <si>
    <t>若鶏みそ香り揚</t>
  </si>
  <si>
    <t>ｻｰﾓﾝｸﾘｰﾑｺﾛｯｹ</t>
  </si>
  <si>
    <t>肉団子和風あんかけ</t>
  </si>
  <si>
    <t>ふりかけ</t>
  </si>
  <si>
    <t>カロリー</t>
  </si>
  <si>
    <t>ウィンナー</t>
  </si>
  <si>
    <t>いかフライ</t>
  </si>
  <si>
    <t>白身フライ</t>
  </si>
  <si>
    <t>カロリー</t>
  </si>
  <si>
    <t>厚焼卵</t>
  </si>
  <si>
    <t>カロリー</t>
  </si>
  <si>
    <t>野菜にぎり天煮</t>
  </si>
  <si>
    <t>野菜ソテー</t>
  </si>
  <si>
    <t>赤魚</t>
  </si>
  <si>
    <t>すき煮</t>
  </si>
  <si>
    <t>エビたっぷりカツ</t>
  </si>
  <si>
    <t>ほっけ</t>
  </si>
  <si>
    <t>ナポリタン</t>
  </si>
  <si>
    <t>さんま</t>
  </si>
  <si>
    <t>チヂミ</t>
  </si>
  <si>
    <t>エビ餃子</t>
  </si>
  <si>
    <t>甘酢あん棒肉団子</t>
  </si>
  <si>
    <t>マーボ炒め</t>
  </si>
  <si>
    <t>ほうれん草ソテー</t>
  </si>
  <si>
    <t>みそ味つくね</t>
  </si>
  <si>
    <t>春雨サラダ</t>
  </si>
  <si>
    <t>ピーナツあえ</t>
  </si>
  <si>
    <t>P.明太子</t>
  </si>
  <si>
    <t>辛子あえ</t>
  </si>
  <si>
    <t>チキンステーキ</t>
  </si>
  <si>
    <t>ゴマ昆布</t>
  </si>
  <si>
    <t>れんこん昆布煮</t>
  </si>
  <si>
    <t>葉ザーサイ</t>
  </si>
  <si>
    <t>味噌炒め</t>
  </si>
  <si>
    <t>さわら西京焼</t>
  </si>
  <si>
    <t>親子煮</t>
  </si>
  <si>
    <t>豚しゃぶ</t>
  </si>
  <si>
    <t>コンソメ煮</t>
  </si>
  <si>
    <t>ウィンナー</t>
  </si>
  <si>
    <t>ナポリタン</t>
  </si>
  <si>
    <t>お浸し</t>
  </si>
  <si>
    <t>生姜あえ</t>
  </si>
  <si>
    <t>おかか</t>
  </si>
  <si>
    <t>豚生姜焼</t>
  </si>
  <si>
    <t>エビフライ</t>
  </si>
  <si>
    <t>豚カツ</t>
  </si>
  <si>
    <t>さわらなめこおろしかけ</t>
  </si>
  <si>
    <t>ハンバーグ</t>
  </si>
  <si>
    <t>ﾊﾝﾍﾟﾝﾁｰｽﾞﾌﾗｲ</t>
  </si>
  <si>
    <t>天ぷら</t>
  </si>
  <si>
    <t>ゆで卵</t>
  </si>
  <si>
    <t>かきフライ</t>
  </si>
  <si>
    <t>カレーソテー</t>
  </si>
  <si>
    <t>いか天ぷら</t>
  </si>
  <si>
    <t>和風野菜煮</t>
  </si>
  <si>
    <t>切干煮</t>
  </si>
  <si>
    <t>塩鯖</t>
  </si>
  <si>
    <t>蒟蒻カレー炒め</t>
  </si>
  <si>
    <t>目玉焼フライ</t>
  </si>
  <si>
    <t>ブリ照焼</t>
  </si>
  <si>
    <t>かにかま天ぷら</t>
  </si>
  <si>
    <t>俵コロッケ</t>
  </si>
  <si>
    <t>ハムステーキ</t>
  </si>
  <si>
    <t>ナムル</t>
  </si>
  <si>
    <t>シーザーサラダ</t>
  </si>
  <si>
    <t>塩焼そば</t>
  </si>
  <si>
    <t>コーンサラダあえ</t>
  </si>
  <si>
    <t>昆布煮</t>
  </si>
  <si>
    <t>昆布豆</t>
  </si>
  <si>
    <t>ポテトサラダ</t>
  </si>
  <si>
    <t>味の花</t>
  </si>
  <si>
    <t>白菜お浸し</t>
  </si>
  <si>
    <t>ごまあえ</t>
  </si>
  <si>
    <t>子持木耳生姜</t>
  </si>
  <si>
    <t>肉団子</t>
  </si>
  <si>
    <t>赤魚西京焼</t>
  </si>
  <si>
    <t>豆腐ハンバーグ</t>
  </si>
  <si>
    <t>鮭塩焼</t>
  </si>
  <si>
    <t>だし巻卵</t>
  </si>
  <si>
    <t>カレーソテー</t>
  </si>
  <si>
    <t>焼のり</t>
  </si>
  <si>
    <t>オムレツ</t>
  </si>
  <si>
    <t>温野菜</t>
  </si>
  <si>
    <t>エビカツ</t>
  </si>
  <si>
    <t>油淋鶏（ﾕｰﾘﾝﾁｰ）</t>
  </si>
  <si>
    <t>ハムクランチカツ</t>
  </si>
  <si>
    <t>ポークジンジャー</t>
  </si>
  <si>
    <t>チーズ入メンチカツ</t>
  </si>
  <si>
    <t>ほうれん草オムレツ</t>
  </si>
  <si>
    <t>たら竜田揚あんかけ</t>
  </si>
  <si>
    <t>たこカツ</t>
  </si>
  <si>
    <t>鶏立田</t>
  </si>
  <si>
    <t>スパゲティソテー</t>
  </si>
  <si>
    <t>高野豆腐.竹の子煮</t>
  </si>
  <si>
    <t>カロリー</t>
  </si>
  <si>
    <t>海鮮大シューマイ</t>
  </si>
  <si>
    <t>いかフライ</t>
  </si>
  <si>
    <t>三角厚揚</t>
  </si>
  <si>
    <t>餃子</t>
  </si>
  <si>
    <t>えびフリッター</t>
  </si>
  <si>
    <t>麻婆春雨</t>
  </si>
  <si>
    <t>さつま揚.大根煮</t>
  </si>
  <si>
    <t>グリルチキン</t>
  </si>
  <si>
    <t>にらまんじゅう</t>
  </si>
  <si>
    <t>里芋そぼろ煮</t>
  </si>
  <si>
    <t>笹かま</t>
  </si>
  <si>
    <t>白菜和え物</t>
  </si>
  <si>
    <t>青菜胡麻和え</t>
  </si>
  <si>
    <t>卵ロール</t>
  </si>
  <si>
    <t>くわい梅和え</t>
  </si>
  <si>
    <t>甘酢あん棒肉団子</t>
  </si>
  <si>
    <t>赤魚塩焼</t>
  </si>
  <si>
    <t>海鮮八宝菜</t>
  </si>
  <si>
    <t>カロリー</t>
  </si>
  <si>
    <t>こんにゃく</t>
  </si>
  <si>
    <t>ふりかけ</t>
  </si>
  <si>
    <t>カロリー</t>
  </si>
  <si>
    <t>オクラ</t>
  </si>
  <si>
    <t>ビビンバ</t>
  </si>
  <si>
    <t>カロリー</t>
  </si>
  <si>
    <t>マーボ厚揚</t>
  </si>
  <si>
    <t>厚切ハムステーキ</t>
  </si>
  <si>
    <t>ﾍﾟｯﾊﾟｰﾏﾖ入ﾊﾝﾊﾞｰｸﾞ</t>
  </si>
  <si>
    <t>豚生姜焼</t>
  </si>
  <si>
    <t>豚肉カレー衣揚</t>
  </si>
  <si>
    <t>ヒレカツ</t>
  </si>
  <si>
    <t>カロリー</t>
  </si>
  <si>
    <t>肉じゃがコロッケ</t>
  </si>
  <si>
    <t>目玉焼オムレツ</t>
  </si>
  <si>
    <t>カロリー</t>
  </si>
  <si>
    <t>いかリングフライ</t>
  </si>
  <si>
    <t>海老入オクラ包み</t>
  </si>
  <si>
    <t>小松菜煮浸し</t>
  </si>
  <si>
    <t>華風和え</t>
  </si>
  <si>
    <t>揚げ出豆腐</t>
  </si>
  <si>
    <t>カニ風味フライ</t>
  </si>
  <si>
    <t>れんこん金平煮</t>
  </si>
  <si>
    <t>はんぺんチーズ</t>
  </si>
  <si>
    <t>24.43.2</t>
  </si>
  <si>
    <t>一口鯖煮付</t>
  </si>
  <si>
    <t>マカロニソテー</t>
  </si>
  <si>
    <t>いか味噌焼</t>
  </si>
  <si>
    <t>茎わかめ</t>
  </si>
  <si>
    <t>がんも・むすび昆布</t>
  </si>
  <si>
    <t>いか巻煮</t>
  </si>
  <si>
    <t>チンゲン菜中華和え</t>
  </si>
  <si>
    <t>ふき・ぜんまい煮</t>
  </si>
  <si>
    <t>もやしナムル</t>
  </si>
  <si>
    <t>大根生酢</t>
  </si>
  <si>
    <t>ほうれん草卵とじ</t>
  </si>
  <si>
    <t>野菜豆腐ハンバーグ</t>
  </si>
  <si>
    <t>焼のり</t>
  </si>
  <si>
    <t>ﾌﾞﾛｯｺﾘｰ・人参</t>
  </si>
  <si>
    <t>カロリー</t>
  </si>
  <si>
    <t>白花豆</t>
  </si>
  <si>
    <t>しばわかめ</t>
  </si>
  <si>
    <t>山くらげ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</si>
</sst>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\(aaa\)"/>
    <numFmt numFmtId="179" formatCode="0.0_ "/>
    <numFmt numFmtId="180" formatCode="0.0"/>
    <numFmt numFmtId="181" formatCode="0_ "/>
    <numFmt numFmtId="182" formatCode="m/d\(aaa\)"/>
    <numFmt numFmtId="183" formatCode="0;[Red]0"/>
    <numFmt numFmtId="184" formatCode="0.00_ "/>
    <numFmt numFmtId="185" formatCode="0.000_ "/>
    <numFmt numFmtId="186" formatCode="0.0000_ "/>
    <numFmt numFmtId="187" formatCode="0.00000_ "/>
    <numFmt numFmtId="188" formatCode="0.000000_ "/>
    <numFmt numFmtId="189" formatCode="0.0000000_ "/>
    <numFmt numFmtId="190" formatCode="0.000"/>
    <numFmt numFmtId="191" formatCode="0.0000"/>
    <numFmt numFmtId="192" formatCode="0.00000"/>
    <numFmt numFmtId="193" formatCode="d&quot;日&quot;\(aaa\)"/>
    <numFmt numFmtId="194" formatCode="m\,d&quot;日&quot;\(aaa\)"/>
    <numFmt numFmtId="195" formatCode="m&quot;月&quot;d&quot;日&quot;\(aaa\)"/>
    <numFmt numFmtId="196" formatCode="mmm\-yyyy"/>
    <numFmt numFmtId="197" formatCode="m"/>
    <numFmt numFmtId="198" formatCode="0_);[Red]\(0\)"/>
    <numFmt numFmtId="199" formatCode="0.0_);[Red]\(0.0\)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24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HG丸ｺﾞｼｯｸM-PRO"/>
      <family val="3"/>
    </font>
    <font>
      <b/>
      <sz val="12"/>
      <name val="HG丸ｺﾞｼｯｸM-PRO"/>
      <family val="3"/>
    </font>
    <font>
      <b/>
      <sz val="24"/>
      <name val="ＭＳ Ｐゴシック"/>
      <family val="3"/>
    </font>
    <font>
      <b/>
      <sz val="16"/>
      <name val="ＭＳ Ｐゴシック"/>
      <family val="3"/>
    </font>
    <font>
      <b/>
      <sz val="18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24"/>
      <name val="ＭＳ Ｐゴシック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9"/>
      <name val="MS UI Gothic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53"/>
      </top>
      <bottom style="hair">
        <color indexed="8"/>
      </bottom>
    </border>
    <border>
      <left>
        <color indexed="63"/>
      </left>
      <right style="medium">
        <color indexed="53"/>
      </right>
      <top style="medium">
        <color indexed="53"/>
      </top>
      <bottom style="hair">
        <color indexed="8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hair"/>
      <right style="medium">
        <color indexed="5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>
        <color indexed="53"/>
      </right>
      <top style="hair"/>
      <bottom style="hair"/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hair"/>
      <right style="hair"/>
      <top>
        <color indexed="63"/>
      </top>
      <bottom style="medium">
        <color indexed="53"/>
      </bottom>
    </border>
    <border>
      <left style="hair"/>
      <right style="medium">
        <color indexed="53"/>
      </right>
      <top style="hair"/>
      <bottom style="medium">
        <color indexed="53"/>
      </bottom>
    </border>
    <border>
      <left style="hair"/>
      <right>
        <color indexed="63"/>
      </right>
      <top>
        <color indexed="63"/>
      </top>
      <bottom style="medium">
        <color indexed="53"/>
      </bottom>
    </border>
    <border>
      <left style="hair"/>
      <right style="medium">
        <color indexed="53"/>
      </right>
      <top style="hair"/>
      <bottom>
        <color indexed="63"/>
      </bottom>
    </border>
    <border>
      <left style="medium">
        <color indexed="53"/>
      </left>
      <right style="hair"/>
      <top>
        <color indexed="63"/>
      </top>
      <bottom style="medium">
        <color indexed="53"/>
      </bottom>
    </border>
    <border>
      <left style="hair"/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hair"/>
      <top style="medium">
        <color indexed="53"/>
      </top>
      <bottom>
        <color indexed="63"/>
      </bottom>
    </border>
    <border>
      <left style="hair"/>
      <right style="hair"/>
      <top style="medium">
        <color indexed="53"/>
      </top>
      <bottom>
        <color indexed="63"/>
      </bottom>
    </border>
    <border>
      <left style="hair"/>
      <right style="medium">
        <color indexed="53"/>
      </right>
      <top style="medium">
        <color indexed="53"/>
      </top>
      <bottom style="hair"/>
    </border>
    <border>
      <left style="hair"/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hair"/>
      <top>
        <color indexed="63"/>
      </top>
      <bottom>
        <color indexed="63"/>
      </bottom>
    </border>
    <border>
      <left style="hair"/>
      <right style="medium">
        <color indexed="53"/>
      </right>
      <top>
        <color indexed="63"/>
      </top>
      <bottom>
        <color indexed="63"/>
      </bottom>
    </border>
    <border>
      <left style="hair"/>
      <right style="thin">
        <color indexed="53"/>
      </right>
      <top>
        <color indexed="63"/>
      </top>
      <bottom style="hair"/>
    </border>
    <border>
      <left style="hair"/>
      <right style="thin">
        <color indexed="53"/>
      </right>
      <top style="hair"/>
      <bottom style="hair"/>
    </border>
    <border>
      <left style="hair"/>
      <right style="thin">
        <color indexed="53"/>
      </right>
      <top>
        <color indexed="63"/>
      </top>
      <bottom style="medium">
        <color indexed="53"/>
      </bottom>
    </border>
    <border>
      <left style="hair"/>
      <right>
        <color indexed="63"/>
      </right>
      <top style="medium">
        <color indexed="53"/>
      </top>
      <bottom style="hair"/>
    </border>
    <border>
      <left style="hair"/>
      <right>
        <color indexed="63"/>
      </right>
      <top style="hair"/>
      <bottom style="medium">
        <color indexed="53"/>
      </bottom>
    </border>
    <border>
      <left style="thin"/>
      <right style="thin"/>
      <top style="thin"/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>
        <color indexed="53"/>
      </right>
      <top style="hair">
        <color indexed="8"/>
      </top>
      <bottom style="hair"/>
    </border>
    <border>
      <left style="hair"/>
      <right style="hair"/>
      <top>
        <color indexed="63"/>
      </top>
      <bottom style="hair"/>
    </border>
    <border>
      <left style="medium">
        <color indexed="5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53"/>
      </right>
      <top>
        <color indexed="63"/>
      </top>
      <bottom style="hair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2" fontId="11" fillId="3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182" fontId="11" fillId="3" borderId="3" xfId="0" applyNumberFormat="1" applyFont="1" applyFill="1" applyBorder="1" applyAlignment="1">
      <alignment horizontal="center" vertical="center"/>
    </xf>
    <xf numFmtId="182" fontId="11" fillId="3" borderId="2" xfId="0" applyNumberFormat="1" applyFont="1" applyFill="1" applyBorder="1" applyAlignment="1">
      <alignment horizontal="center" vertical="center"/>
    </xf>
    <xf numFmtId="182" fontId="11" fillId="3" borderId="4" xfId="0" applyNumberFormat="1" applyFont="1" applyFill="1" applyBorder="1" applyAlignment="1">
      <alignment horizontal="center" vertical="center"/>
    </xf>
    <xf numFmtId="182" fontId="11" fillId="3" borderId="5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82" fontId="11" fillId="3" borderId="8" xfId="0" applyNumberFormat="1" applyFont="1" applyFill="1" applyBorder="1" applyAlignment="1">
      <alignment horizontal="center" vertical="center"/>
    </xf>
    <xf numFmtId="182" fontId="11" fillId="3" borderId="7" xfId="0" applyNumberFormat="1" applyFont="1" applyFill="1" applyBorder="1" applyAlignment="1">
      <alignment horizontal="center" vertical="center"/>
    </xf>
    <xf numFmtId="182" fontId="11" fillId="3" borderId="9" xfId="0" applyNumberFormat="1" applyFont="1" applyFill="1" applyBorder="1" applyAlignment="1">
      <alignment horizontal="center" vertical="center"/>
    </xf>
    <xf numFmtId="182" fontId="11" fillId="3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2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15" fillId="0" borderId="16" xfId="0" applyFont="1" applyBorder="1" applyAlignment="1">
      <alignment vertical="center" shrinkToFit="1"/>
    </xf>
    <xf numFmtId="181" fontId="15" fillId="0" borderId="17" xfId="0" applyNumberFormat="1" applyFont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181" fontId="15" fillId="0" borderId="19" xfId="0" applyNumberFormat="1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20" xfId="0" applyFont="1" applyBorder="1" applyAlignment="1">
      <alignment vertical="center" shrinkToFit="1"/>
    </xf>
    <xf numFmtId="179" fontId="15" fillId="0" borderId="21" xfId="0" applyNumberFormat="1" applyFont="1" applyBorder="1" applyAlignment="1">
      <alignment vertical="center" shrinkToFit="1"/>
    </xf>
    <xf numFmtId="179" fontId="15" fillId="0" borderId="22" xfId="0" applyNumberFormat="1" applyFont="1" applyBorder="1" applyAlignment="1">
      <alignment vertical="center" shrinkToFit="1"/>
    </xf>
    <xf numFmtId="0" fontId="15" fillId="0" borderId="21" xfId="0" applyFont="1" applyBorder="1" applyAlignment="1">
      <alignment vertical="center" shrinkToFit="1"/>
    </xf>
    <xf numFmtId="0" fontId="15" fillId="0" borderId="22" xfId="0" applyFont="1" applyBorder="1" applyAlignment="1">
      <alignment vertical="center" shrinkToFit="1"/>
    </xf>
    <xf numFmtId="0" fontId="12" fillId="0" borderId="2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shrinkToFit="1"/>
    </xf>
    <xf numFmtId="0" fontId="15" fillId="0" borderId="24" xfId="0" applyFont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left" vertical="center" shrinkToFit="1"/>
    </xf>
    <xf numFmtId="179" fontId="15" fillId="0" borderId="25" xfId="0" applyNumberFormat="1" applyFont="1" applyBorder="1" applyAlignment="1">
      <alignment vertical="center" shrinkToFit="1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80" fontId="4" fillId="0" borderId="21" xfId="0" applyNumberFormat="1" applyFont="1" applyBorder="1" applyAlignment="1">
      <alignment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180" fontId="4" fillId="0" borderId="22" xfId="0" applyNumberFormat="1" applyFont="1" applyBorder="1" applyAlignment="1">
      <alignment vertical="center" shrinkToFit="1"/>
    </xf>
    <xf numFmtId="180" fontId="4" fillId="0" borderId="26" xfId="0" applyNumberFormat="1" applyFont="1" applyBorder="1" applyAlignment="1">
      <alignment vertical="center" shrinkToFit="1"/>
    </xf>
    <xf numFmtId="179" fontId="15" fillId="0" borderId="27" xfId="0" applyNumberFormat="1" applyFont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180" fontId="4" fillId="0" borderId="29" xfId="0" applyNumberFormat="1" applyFon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15" fillId="0" borderId="31" xfId="0" applyFont="1" applyBorder="1" applyAlignment="1">
      <alignment vertical="center" shrinkToFit="1"/>
    </xf>
    <xf numFmtId="181" fontId="15" fillId="0" borderId="32" xfId="0" applyNumberFormat="1" applyFont="1" applyFill="1" applyBorder="1" applyAlignment="1">
      <alignment vertical="center" shrinkToFit="1"/>
    </xf>
    <xf numFmtId="181" fontId="15" fillId="0" borderId="33" xfId="0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179" fontId="15" fillId="0" borderId="22" xfId="0" applyNumberFormat="1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179" fontId="15" fillId="0" borderId="29" xfId="0" applyNumberFormat="1" applyFont="1" applyFill="1" applyBorder="1" applyAlignment="1">
      <alignment vertical="center" shrinkToFit="1"/>
    </xf>
    <xf numFmtId="179" fontId="15" fillId="0" borderId="35" xfId="0" applyNumberFormat="1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center" vertical="center" shrinkToFit="1"/>
    </xf>
    <xf numFmtId="181" fontId="7" fillId="0" borderId="30" xfId="0" applyNumberFormat="1" applyFont="1" applyFill="1" applyBorder="1" applyAlignment="1">
      <alignment horizontal="center" vertical="center" shrinkToFit="1"/>
    </xf>
    <xf numFmtId="181" fontId="15" fillId="0" borderId="16" xfId="0" applyNumberFormat="1" applyFont="1" applyBorder="1" applyAlignment="1">
      <alignment vertical="center" shrinkToFit="1"/>
    </xf>
    <xf numFmtId="181" fontId="7" fillId="0" borderId="34" xfId="0" applyNumberFormat="1" applyFont="1" applyFill="1" applyBorder="1" applyAlignment="1">
      <alignment horizontal="center" vertical="center" shrinkToFit="1"/>
    </xf>
    <xf numFmtId="181" fontId="15" fillId="0" borderId="20" xfId="0" applyNumberFormat="1" applyFont="1" applyBorder="1" applyAlignment="1">
      <alignment vertical="center" shrinkToFit="1"/>
    </xf>
    <xf numFmtId="179" fontId="15" fillId="0" borderId="19" xfId="0" applyNumberFormat="1" applyFont="1" applyFill="1" applyBorder="1" applyAlignment="1">
      <alignment vertical="center" shrinkToFit="1"/>
    </xf>
    <xf numFmtId="181" fontId="7" fillId="0" borderId="28" xfId="0" applyNumberFormat="1" applyFont="1" applyFill="1" applyBorder="1" applyAlignment="1">
      <alignment horizontal="center" vertical="center" shrinkToFit="1"/>
    </xf>
    <xf numFmtId="181" fontId="15" fillId="0" borderId="24" xfId="0" applyNumberFormat="1" applyFont="1" applyBorder="1" applyAlignment="1">
      <alignment vertical="center" shrinkToFit="1"/>
    </xf>
    <xf numFmtId="179" fontId="15" fillId="0" borderId="19" xfId="0" applyNumberFormat="1" applyFont="1" applyBorder="1" applyAlignment="1">
      <alignment vertical="center" shrinkToFit="1"/>
    </xf>
    <xf numFmtId="179" fontId="15" fillId="0" borderId="25" xfId="0" applyNumberFormat="1" applyFont="1" applyFill="1" applyBorder="1" applyAlignment="1">
      <alignment vertical="center" shrinkToFit="1"/>
    </xf>
    <xf numFmtId="0" fontId="17" fillId="3" borderId="2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/>
    </xf>
    <xf numFmtId="0" fontId="15" fillId="0" borderId="36" xfId="0" applyFont="1" applyBorder="1" applyAlignment="1">
      <alignment vertical="center" shrinkToFit="1"/>
    </xf>
    <xf numFmtId="0" fontId="15" fillId="0" borderId="37" xfId="0" applyFont="1" applyBorder="1" applyAlignment="1">
      <alignment vertical="center" shrinkToFit="1"/>
    </xf>
    <xf numFmtId="179" fontId="15" fillId="0" borderId="37" xfId="0" applyNumberFormat="1" applyFont="1" applyBorder="1" applyAlignment="1">
      <alignment vertical="center" shrinkToFit="1"/>
    </xf>
    <xf numFmtId="0" fontId="12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0" fontId="15" fillId="0" borderId="16" xfId="0" applyFont="1" applyFill="1" applyBorder="1" applyAlignment="1">
      <alignment vertical="center" shrinkToFit="1"/>
    </xf>
    <xf numFmtId="0" fontId="15" fillId="0" borderId="36" xfId="0" applyFont="1" applyFill="1" applyBorder="1" applyAlignment="1">
      <alignment vertical="center" shrinkToFit="1"/>
    </xf>
    <xf numFmtId="0" fontId="15" fillId="0" borderId="17" xfId="0" applyFont="1" applyFill="1" applyBorder="1" applyAlignment="1">
      <alignment vertical="center" shrinkToFit="1"/>
    </xf>
    <xf numFmtId="0" fontId="15" fillId="0" borderId="19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5" fillId="0" borderId="20" xfId="0" applyFont="1" applyFill="1" applyBorder="1" applyAlignment="1">
      <alignment vertical="center" shrinkToFit="1"/>
    </xf>
    <xf numFmtId="179" fontId="15" fillId="0" borderId="37" xfId="0" applyNumberFormat="1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0" fontId="15" fillId="0" borderId="22" xfId="0" applyFont="1" applyFill="1" applyBorder="1" applyAlignment="1">
      <alignment vertical="center" shrinkToFit="1"/>
    </xf>
    <xf numFmtId="180" fontId="4" fillId="0" borderId="37" xfId="0" applyNumberFormat="1" applyFont="1" applyFill="1" applyBorder="1" applyAlignment="1">
      <alignment vertical="center" shrinkToFit="1"/>
    </xf>
    <xf numFmtId="0" fontId="4" fillId="0" borderId="34" xfId="0" applyFont="1" applyFill="1" applyBorder="1" applyAlignment="1">
      <alignment horizontal="left" vertical="center" shrinkToFit="1"/>
    </xf>
    <xf numFmtId="179" fontId="15" fillId="0" borderId="21" xfId="0" applyNumberFormat="1" applyFont="1" applyFill="1" applyBorder="1" applyAlignment="1">
      <alignment vertical="center" shrinkToFit="1"/>
    </xf>
    <xf numFmtId="180" fontId="4" fillId="0" borderId="22" xfId="0" applyNumberFormat="1" applyFont="1" applyFill="1" applyBorder="1" applyAlignment="1">
      <alignment vertical="center" shrinkToFit="1"/>
    </xf>
    <xf numFmtId="0" fontId="12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 shrinkToFit="1"/>
    </xf>
    <xf numFmtId="180" fontId="4" fillId="0" borderId="38" xfId="0" applyNumberFormat="1" applyFont="1" applyFill="1" applyBorder="1" applyAlignment="1">
      <alignment vertical="center" shrinkToFit="1"/>
    </xf>
    <xf numFmtId="180" fontId="15" fillId="0" borderId="26" xfId="0" applyNumberFormat="1" applyFont="1" applyFill="1" applyBorder="1" applyAlignment="1">
      <alignment vertical="center" shrinkToFit="1"/>
    </xf>
    <xf numFmtId="180" fontId="4" fillId="0" borderId="29" xfId="0" applyNumberFormat="1" applyFont="1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179" fontId="15" fillId="0" borderId="40" xfId="0" applyNumberFormat="1" applyFont="1" applyFill="1" applyBorder="1" applyAlignment="1">
      <alignment vertical="center" shrinkToFit="1"/>
    </xf>
    <xf numFmtId="179" fontId="15" fillId="0" borderId="17" xfId="0" applyNumberFormat="1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41" xfId="0" applyFont="1" applyBorder="1" applyAlignment="1">
      <alignment horizontal="right" vertical="center"/>
    </xf>
    <xf numFmtId="0" fontId="20" fillId="0" borderId="41" xfId="0" applyFont="1" applyFill="1" applyBorder="1" applyAlignment="1">
      <alignment horizontal="right" vertical="center"/>
    </xf>
    <xf numFmtId="0" fontId="20" fillId="0" borderId="0" xfId="0" applyFont="1" applyAlignment="1" quotePrefix="1">
      <alignment horizontal="right" vertical="center"/>
    </xf>
    <xf numFmtId="0" fontId="9" fillId="0" borderId="6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left" vertical="center" shrinkToFit="1"/>
    </xf>
    <xf numFmtId="181" fontId="7" fillId="4" borderId="30" xfId="0" applyNumberFormat="1" applyFont="1" applyFill="1" applyBorder="1" applyAlignment="1">
      <alignment horizontal="center" vertical="center" shrinkToFit="1"/>
    </xf>
    <xf numFmtId="181" fontId="15" fillId="4" borderId="16" xfId="0" applyNumberFormat="1" applyFont="1" applyFill="1" applyBorder="1" applyAlignment="1">
      <alignment vertical="center" shrinkToFit="1"/>
    </xf>
    <xf numFmtId="181" fontId="15" fillId="4" borderId="33" xfId="0" applyNumberFormat="1" applyFont="1" applyFill="1" applyBorder="1" applyAlignment="1">
      <alignment vertical="center" shrinkToFit="1"/>
    </xf>
    <xf numFmtId="181" fontId="7" fillId="4" borderId="34" xfId="0" applyNumberFormat="1" applyFont="1" applyFill="1" applyBorder="1" applyAlignment="1">
      <alignment horizontal="center" vertical="center" shrinkToFit="1"/>
    </xf>
    <xf numFmtId="181" fontId="15" fillId="4" borderId="20" xfId="0" applyNumberFormat="1" applyFont="1" applyFill="1" applyBorder="1" applyAlignment="1">
      <alignment vertical="center" shrinkToFit="1"/>
    </xf>
    <xf numFmtId="179" fontId="15" fillId="4" borderId="22" xfId="0" applyNumberFormat="1" applyFont="1" applyFill="1" applyBorder="1" applyAlignment="1">
      <alignment vertical="center" shrinkToFit="1"/>
    </xf>
    <xf numFmtId="181" fontId="7" fillId="4" borderId="28" xfId="0" applyNumberFormat="1" applyFont="1" applyFill="1" applyBorder="1" applyAlignment="1">
      <alignment horizontal="center" vertical="center" shrinkToFit="1"/>
    </xf>
    <xf numFmtId="181" fontId="15" fillId="4" borderId="24" xfId="0" applyNumberFormat="1" applyFont="1" applyFill="1" applyBorder="1" applyAlignment="1">
      <alignment vertical="center" shrinkToFit="1"/>
    </xf>
    <xf numFmtId="179" fontId="15" fillId="4" borderId="29" xfId="0" applyNumberFormat="1" applyFont="1" applyFill="1" applyBorder="1" applyAlignment="1">
      <alignment vertical="center" shrinkToFit="1"/>
    </xf>
    <xf numFmtId="0" fontId="13" fillId="5" borderId="12" xfId="0" applyFont="1" applyFill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4" fillId="5" borderId="18" xfId="0" applyFont="1" applyFill="1" applyBorder="1" applyAlignment="1">
      <alignment vertical="center" shrinkToFit="1"/>
    </xf>
    <xf numFmtId="0" fontId="15" fillId="5" borderId="42" xfId="0" applyFont="1" applyFill="1" applyBorder="1" applyAlignment="1">
      <alignment vertical="center" shrinkToFit="1"/>
    </xf>
    <xf numFmtId="0" fontId="15" fillId="5" borderId="43" xfId="0" applyFont="1" applyFill="1" applyBorder="1" applyAlignment="1">
      <alignment vertical="center" shrinkToFit="1"/>
    </xf>
    <xf numFmtId="0" fontId="15" fillId="5" borderId="20" xfId="0" applyFont="1" applyFill="1" applyBorder="1" applyAlignment="1">
      <alignment vertical="center" shrinkToFit="1"/>
    </xf>
    <xf numFmtId="0" fontId="15" fillId="5" borderId="22" xfId="0" applyFont="1" applyFill="1" applyBorder="1" applyAlignment="1">
      <alignment vertical="center" shrinkToFit="1"/>
    </xf>
    <xf numFmtId="0" fontId="4" fillId="5" borderId="18" xfId="0" applyFont="1" applyFill="1" applyBorder="1" applyAlignment="1">
      <alignment horizontal="left" vertical="center" shrinkToFit="1"/>
    </xf>
    <xf numFmtId="0" fontId="15" fillId="5" borderId="44" xfId="0" applyFont="1" applyFill="1" applyBorder="1" applyAlignment="1">
      <alignment vertical="center" shrinkToFit="1"/>
    </xf>
    <xf numFmtId="0" fontId="13" fillId="5" borderId="45" xfId="0" applyFont="1" applyFill="1" applyBorder="1" applyAlignment="1">
      <alignment horizontal="center" vertical="center" shrinkToFit="1"/>
    </xf>
    <xf numFmtId="0" fontId="13" fillId="5" borderId="46" xfId="0" applyFont="1" applyFill="1" applyBorder="1" applyAlignment="1">
      <alignment horizontal="center" vertical="center" shrinkToFit="1"/>
    </xf>
    <xf numFmtId="0" fontId="13" fillId="5" borderId="47" xfId="0" applyFont="1" applyFill="1" applyBorder="1" applyAlignment="1">
      <alignment horizontal="center" vertical="center" shrinkToFit="1"/>
    </xf>
    <xf numFmtId="0" fontId="15" fillId="5" borderId="16" xfId="0" applyFont="1" applyFill="1" applyBorder="1" applyAlignment="1">
      <alignment vertical="center" shrinkToFit="1"/>
    </xf>
    <xf numFmtId="0" fontId="15" fillId="5" borderId="19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20" fillId="0" borderId="4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123825</xdr:rowOff>
    </xdr:from>
    <xdr:to>
      <xdr:col>13</xdr:col>
      <xdr:colOff>409575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638925" y="123825"/>
          <a:ext cx="30480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予定献立表</a:t>
          </a:r>
        </a:p>
      </xdr:txBody>
    </xdr:sp>
    <xdr:clientData/>
  </xdr:twoCellAnchor>
  <xdr:twoCellAnchor>
    <xdr:from>
      <xdr:col>19</xdr:col>
      <xdr:colOff>457200</xdr:colOff>
      <xdr:row>1</xdr:row>
      <xdr:rowOff>28575</xdr:rowOff>
    </xdr:from>
    <xdr:to>
      <xdr:col>21</xdr:col>
      <xdr:colOff>428625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152400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0</xdr:rowOff>
    </xdr:from>
    <xdr:to>
      <xdr:col>4</xdr:col>
      <xdr:colOff>0</xdr:colOff>
      <xdr:row>15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381000" y="2495550"/>
          <a:ext cx="22098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61950" y="7248525"/>
          <a:ext cx="22288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22</xdr:col>
      <xdr:colOff>0</xdr:colOff>
      <xdr:row>37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13735050" y="7248525"/>
          <a:ext cx="22288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3</xdr:col>
      <xdr:colOff>428625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0525" y="3752850"/>
          <a:ext cx="2190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3</xdr:col>
      <xdr:colOff>419100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1950" y="4305300"/>
          <a:ext cx="2209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0</xdr:rowOff>
    </xdr:from>
    <xdr:to>
      <xdr:col>4</xdr:col>
      <xdr:colOff>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52425" y="8505825"/>
          <a:ext cx="2238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0</xdr:rowOff>
    </xdr:from>
    <xdr:to>
      <xdr:col>3</xdr:col>
      <xdr:colOff>428625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90525" y="9048750"/>
          <a:ext cx="2190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38</xdr:row>
      <xdr:rowOff>9525</xdr:rowOff>
    </xdr:from>
    <xdr:to>
      <xdr:col>21</xdr:col>
      <xdr:colOff>428625</xdr:colOff>
      <xdr:row>40</xdr:row>
      <xdr:rowOff>171450</xdr:rowOff>
    </xdr:to>
    <xdr:sp>
      <xdr:nvSpPr>
        <xdr:cNvPr id="10" name="Line 10"/>
        <xdr:cNvSpPr>
          <a:spLocks/>
        </xdr:cNvSpPr>
      </xdr:nvSpPr>
      <xdr:spPr>
        <a:xfrm flipV="1">
          <a:off x="13763625" y="8515350"/>
          <a:ext cx="2190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9525</xdr:rowOff>
    </xdr:from>
    <xdr:to>
      <xdr:col>21</xdr:col>
      <xdr:colOff>419100</xdr:colOff>
      <xdr:row>43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3735050" y="9058275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11</xdr:row>
      <xdr:rowOff>9525</xdr:rowOff>
    </xdr:from>
    <xdr:to>
      <xdr:col>22</xdr:col>
      <xdr:colOff>0</xdr:colOff>
      <xdr:row>16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13725525" y="2505075"/>
          <a:ext cx="22383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22</xdr:col>
      <xdr:colOff>9525</xdr:colOff>
      <xdr:row>18</xdr:row>
      <xdr:rowOff>161925</xdr:rowOff>
    </xdr:to>
    <xdr:sp>
      <xdr:nvSpPr>
        <xdr:cNvPr id="13" name="Line 15"/>
        <xdr:cNvSpPr>
          <a:spLocks/>
        </xdr:cNvSpPr>
      </xdr:nvSpPr>
      <xdr:spPr>
        <a:xfrm flipH="1">
          <a:off x="13735050" y="3752850"/>
          <a:ext cx="2238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19</xdr:row>
      <xdr:rowOff>0</xdr:rowOff>
    </xdr:from>
    <xdr:to>
      <xdr:col>21</xdr:col>
      <xdr:colOff>428625</xdr:colOff>
      <xdr:row>22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13725525" y="4295775"/>
          <a:ext cx="2228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47</xdr:row>
      <xdr:rowOff>47625</xdr:rowOff>
    </xdr:from>
    <xdr:to>
      <xdr:col>21</xdr:col>
      <xdr:colOff>428625</xdr:colOff>
      <xdr:row>50</xdr:row>
      <xdr:rowOff>152400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10182225"/>
          <a:ext cx="255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28575</xdr:rowOff>
    </xdr:from>
    <xdr:to>
      <xdr:col>13</xdr:col>
      <xdr:colOff>1295400</xdr:colOff>
      <xdr:row>10</xdr:row>
      <xdr:rowOff>171450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160972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</xdr:row>
      <xdr:rowOff>28575</xdr:rowOff>
    </xdr:from>
    <xdr:to>
      <xdr:col>4</xdr:col>
      <xdr:colOff>1276350</xdr:colOff>
      <xdr:row>15</xdr:row>
      <xdr:rowOff>190500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2867025"/>
          <a:ext cx="1247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29</xdr:row>
      <xdr:rowOff>28575</xdr:rowOff>
    </xdr:from>
    <xdr:to>
      <xdr:col>4</xdr:col>
      <xdr:colOff>1285875</xdr:colOff>
      <xdr:row>32</xdr:row>
      <xdr:rowOff>161925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19375" y="636270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38100</xdr:rowOff>
    </xdr:from>
    <xdr:to>
      <xdr:col>13</xdr:col>
      <xdr:colOff>1285875</xdr:colOff>
      <xdr:row>32</xdr:row>
      <xdr:rowOff>152400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05925" y="6372225"/>
          <a:ext cx="1257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123825</xdr:rowOff>
    </xdr:from>
    <xdr:to>
      <xdr:col>13</xdr:col>
      <xdr:colOff>409575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638925" y="123825"/>
          <a:ext cx="30480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予定献立表</a:t>
          </a:r>
        </a:p>
      </xdr:txBody>
    </xdr:sp>
    <xdr:clientData/>
  </xdr:twoCellAnchor>
  <xdr:twoCellAnchor>
    <xdr:from>
      <xdr:col>19</xdr:col>
      <xdr:colOff>457200</xdr:colOff>
      <xdr:row>1</xdr:row>
      <xdr:rowOff>28575</xdr:rowOff>
    </xdr:from>
    <xdr:to>
      <xdr:col>21</xdr:col>
      <xdr:colOff>428625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152400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0</xdr:rowOff>
    </xdr:from>
    <xdr:to>
      <xdr:col>4</xdr:col>
      <xdr:colOff>0</xdr:colOff>
      <xdr:row>15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381000" y="2495550"/>
          <a:ext cx="22098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61950" y="7248525"/>
          <a:ext cx="22288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3</xdr:col>
      <xdr:colOff>428625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90525" y="3752850"/>
          <a:ext cx="2190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3</xdr:col>
      <xdr:colOff>419100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61950" y="4305300"/>
          <a:ext cx="2209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0</xdr:rowOff>
    </xdr:from>
    <xdr:to>
      <xdr:col>4</xdr:col>
      <xdr:colOff>0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52425" y="8505825"/>
          <a:ext cx="2238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0</xdr:rowOff>
    </xdr:from>
    <xdr:to>
      <xdr:col>3</xdr:col>
      <xdr:colOff>428625</xdr:colOff>
      <xdr:row>44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90525" y="9048750"/>
          <a:ext cx="2190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38</xdr:row>
      <xdr:rowOff>9525</xdr:rowOff>
    </xdr:from>
    <xdr:to>
      <xdr:col>21</xdr:col>
      <xdr:colOff>428625</xdr:colOff>
      <xdr:row>40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3763625" y="8515350"/>
          <a:ext cx="2190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9525</xdr:rowOff>
    </xdr:from>
    <xdr:to>
      <xdr:col>21</xdr:col>
      <xdr:colOff>419100</xdr:colOff>
      <xdr:row>43</xdr:row>
      <xdr:rowOff>171450</xdr:rowOff>
    </xdr:to>
    <xdr:sp>
      <xdr:nvSpPr>
        <xdr:cNvPr id="10" name="Line 10"/>
        <xdr:cNvSpPr>
          <a:spLocks/>
        </xdr:cNvSpPr>
      </xdr:nvSpPr>
      <xdr:spPr>
        <a:xfrm flipV="1">
          <a:off x="13735050" y="9058275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47</xdr:row>
      <xdr:rowOff>47625</xdr:rowOff>
    </xdr:from>
    <xdr:to>
      <xdr:col>21</xdr:col>
      <xdr:colOff>428625</xdr:colOff>
      <xdr:row>50</xdr:row>
      <xdr:rowOff>152400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10182225"/>
          <a:ext cx="255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11</xdr:row>
      <xdr:rowOff>0</xdr:rowOff>
    </xdr:from>
    <xdr:to>
      <xdr:col>9</xdr:col>
      <xdr:colOff>419100</xdr:colOff>
      <xdr:row>15</xdr:row>
      <xdr:rowOff>219075</xdr:rowOff>
    </xdr:to>
    <xdr:sp>
      <xdr:nvSpPr>
        <xdr:cNvPr id="12" name="Line 14"/>
        <xdr:cNvSpPr>
          <a:spLocks/>
        </xdr:cNvSpPr>
      </xdr:nvSpPr>
      <xdr:spPr>
        <a:xfrm flipH="1">
          <a:off x="4819650" y="2495550"/>
          <a:ext cx="22098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9</xdr:col>
      <xdr:colOff>428625</xdr:colOff>
      <xdr:row>19</xdr:row>
      <xdr:rowOff>0</xdr:rowOff>
    </xdr:to>
    <xdr:sp>
      <xdr:nvSpPr>
        <xdr:cNvPr id="13" name="Line 15"/>
        <xdr:cNvSpPr>
          <a:spLocks/>
        </xdr:cNvSpPr>
      </xdr:nvSpPr>
      <xdr:spPr>
        <a:xfrm flipH="1">
          <a:off x="4838700" y="3781425"/>
          <a:ext cx="22002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9</xdr:col>
      <xdr:colOff>428625</xdr:colOff>
      <xdr:row>22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4819650" y="4295775"/>
          <a:ext cx="2219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7</xdr:row>
      <xdr:rowOff>47625</xdr:rowOff>
    </xdr:from>
    <xdr:to>
      <xdr:col>4</xdr:col>
      <xdr:colOff>1285875</xdr:colOff>
      <xdr:row>10</xdr:row>
      <xdr:rowOff>142875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628775"/>
          <a:ext cx="1247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12</xdr:row>
      <xdr:rowOff>66675</xdr:rowOff>
    </xdr:from>
    <xdr:to>
      <xdr:col>16</xdr:col>
      <xdr:colOff>1285875</xdr:colOff>
      <xdr:row>15</xdr:row>
      <xdr:rowOff>161925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34775" y="290512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29</xdr:row>
      <xdr:rowOff>47625</xdr:rowOff>
    </xdr:from>
    <xdr:to>
      <xdr:col>7</xdr:col>
      <xdr:colOff>1285875</xdr:colOff>
      <xdr:row>32</xdr:row>
      <xdr:rowOff>180975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48225" y="6381750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33</xdr:row>
      <xdr:rowOff>28575</xdr:rowOff>
    </xdr:from>
    <xdr:to>
      <xdr:col>12</xdr:col>
      <xdr:colOff>428625</xdr:colOff>
      <xdr:row>37</xdr:row>
      <xdr:rowOff>209550</xdr:rowOff>
    </xdr:to>
    <xdr:grpSp>
      <xdr:nvGrpSpPr>
        <xdr:cNvPr id="18" name="Group 20"/>
        <xdr:cNvGrpSpPr>
          <a:grpSpLocks/>
        </xdr:cNvGrpSpPr>
      </xdr:nvGrpSpPr>
      <xdr:grpSpPr>
        <a:xfrm>
          <a:off x="7077075" y="7277100"/>
          <a:ext cx="2190750" cy="1209675"/>
          <a:chOff x="743" y="764"/>
          <a:chExt cx="230" cy="127"/>
        </a:xfrm>
        <a:solidFill>
          <a:srgbClr val="FFFFFF"/>
        </a:solidFill>
      </xdr:grpSpPr>
      <xdr:sp>
        <xdr:nvSpPr>
          <xdr:cNvPr id="19" name="AutoShape 21"/>
          <xdr:cNvSpPr>
            <a:spLocks/>
          </xdr:cNvSpPr>
        </xdr:nvSpPr>
        <xdr:spPr>
          <a:xfrm>
            <a:off x="743" y="764"/>
            <a:ext cx="230" cy="127"/>
          </a:xfrm>
          <a:prstGeom prst="foldedCorner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0" name="Picture 2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64" y="770"/>
            <a:ext cx="178" cy="10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19</xdr:col>
      <xdr:colOff>0</xdr:colOff>
      <xdr:row>44</xdr:row>
      <xdr:rowOff>9525</xdr:rowOff>
    </xdr:from>
    <xdr:to>
      <xdr:col>21</xdr:col>
      <xdr:colOff>419100</xdr:colOff>
      <xdr:row>46</xdr:row>
      <xdr:rowOff>171450</xdr:rowOff>
    </xdr:to>
    <xdr:sp>
      <xdr:nvSpPr>
        <xdr:cNvPr id="21" name="Line 23"/>
        <xdr:cNvSpPr>
          <a:spLocks/>
        </xdr:cNvSpPr>
      </xdr:nvSpPr>
      <xdr:spPr>
        <a:xfrm flipV="1">
          <a:off x="13735050" y="9601200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33</xdr:row>
      <xdr:rowOff>28575</xdr:rowOff>
    </xdr:from>
    <xdr:to>
      <xdr:col>21</xdr:col>
      <xdr:colOff>428625</xdr:colOff>
      <xdr:row>46</xdr:row>
      <xdr:rowOff>161925</xdr:rowOff>
    </xdr:to>
    <xdr:grpSp>
      <xdr:nvGrpSpPr>
        <xdr:cNvPr id="22" name="Group 24"/>
        <xdr:cNvGrpSpPr>
          <a:grpSpLocks/>
        </xdr:cNvGrpSpPr>
      </xdr:nvGrpSpPr>
      <xdr:grpSpPr>
        <a:xfrm>
          <a:off x="13744575" y="7277100"/>
          <a:ext cx="2209800" cy="2838450"/>
          <a:chOff x="1443" y="764"/>
          <a:chExt cx="232" cy="298"/>
        </a:xfrm>
        <a:solidFill>
          <a:srgbClr val="FFFFFF"/>
        </a:solidFill>
      </xdr:grpSpPr>
      <xdr:sp>
        <xdr:nvSpPr>
          <xdr:cNvPr id="23" name="AutoShape 25"/>
          <xdr:cNvSpPr>
            <a:spLocks/>
          </xdr:cNvSpPr>
        </xdr:nvSpPr>
        <xdr:spPr>
          <a:xfrm>
            <a:off x="1443" y="764"/>
            <a:ext cx="232" cy="298"/>
          </a:xfrm>
          <a:prstGeom prst="foldedCorner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24" name="Picture 2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449" y="856"/>
            <a:ext cx="220" cy="1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123825</xdr:rowOff>
    </xdr:from>
    <xdr:to>
      <xdr:col>13</xdr:col>
      <xdr:colOff>409575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638925" y="123825"/>
          <a:ext cx="3048000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予定献立表</a:t>
          </a:r>
        </a:p>
      </xdr:txBody>
    </xdr:sp>
    <xdr:clientData/>
  </xdr:twoCellAnchor>
  <xdr:twoCellAnchor>
    <xdr:from>
      <xdr:col>19</xdr:col>
      <xdr:colOff>457200</xdr:colOff>
      <xdr:row>1</xdr:row>
      <xdr:rowOff>28575</xdr:rowOff>
    </xdr:from>
    <xdr:to>
      <xdr:col>21</xdr:col>
      <xdr:colOff>428625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152400"/>
          <a:ext cx="1762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</xdr:row>
      <xdr:rowOff>0</xdr:rowOff>
    </xdr:from>
    <xdr:to>
      <xdr:col>4</xdr:col>
      <xdr:colOff>0</xdr:colOff>
      <xdr:row>15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381000" y="2495550"/>
          <a:ext cx="22098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61950" y="7248525"/>
          <a:ext cx="22288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22</xdr:col>
      <xdr:colOff>0</xdr:colOff>
      <xdr:row>37</xdr:row>
      <xdr:rowOff>228600</xdr:rowOff>
    </xdr:to>
    <xdr:sp>
      <xdr:nvSpPr>
        <xdr:cNvPr id="5" name="Line 5"/>
        <xdr:cNvSpPr>
          <a:spLocks/>
        </xdr:cNvSpPr>
      </xdr:nvSpPr>
      <xdr:spPr>
        <a:xfrm flipV="1">
          <a:off x="13735050" y="7248525"/>
          <a:ext cx="22288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3</xdr:col>
      <xdr:colOff>428625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0525" y="3752850"/>
          <a:ext cx="2190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3</xdr:col>
      <xdr:colOff>419100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1950" y="4305300"/>
          <a:ext cx="2209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38</xdr:row>
      <xdr:rowOff>0</xdr:rowOff>
    </xdr:from>
    <xdr:to>
      <xdr:col>4</xdr:col>
      <xdr:colOff>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352425" y="8505825"/>
          <a:ext cx="2238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41</xdr:row>
      <xdr:rowOff>0</xdr:rowOff>
    </xdr:from>
    <xdr:to>
      <xdr:col>3</xdr:col>
      <xdr:colOff>428625</xdr:colOff>
      <xdr:row>44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390525" y="9048750"/>
          <a:ext cx="21907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38</xdr:row>
      <xdr:rowOff>9525</xdr:rowOff>
    </xdr:from>
    <xdr:to>
      <xdr:col>21</xdr:col>
      <xdr:colOff>428625</xdr:colOff>
      <xdr:row>40</xdr:row>
      <xdr:rowOff>171450</xdr:rowOff>
    </xdr:to>
    <xdr:sp>
      <xdr:nvSpPr>
        <xdr:cNvPr id="10" name="Line 10"/>
        <xdr:cNvSpPr>
          <a:spLocks/>
        </xdr:cNvSpPr>
      </xdr:nvSpPr>
      <xdr:spPr>
        <a:xfrm flipV="1">
          <a:off x="13763625" y="8515350"/>
          <a:ext cx="21907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41</xdr:row>
      <xdr:rowOff>9525</xdr:rowOff>
    </xdr:from>
    <xdr:to>
      <xdr:col>21</xdr:col>
      <xdr:colOff>419100</xdr:colOff>
      <xdr:row>43</xdr:row>
      <xdr:rowOff>171450</xdr:rowOff>
    </xdr:to>
    <xdr:sp>
      <xdr:nvSpPr>
        <xdr:cNvPr id="11" name="Line 11"/>
        <xdr:cNvSpPr>
          <a:spLocks/>
        </xdr:cNvSpPr>
      </xdr:nvSpPr>
      <xdr:spPr>
        <a:xfrm flipV="1">
          <a:off x="13735050" y="9058275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11</xdr:row>
      <xdr:rowOff>9525</xdr:rowOff>
    </xdr:from>
    <xdr:to>
      <xdr:col>22</xdr:col>
      <xdr:colOff>0</xdr:colOff>
      <xdr:row>16</xdr:row>
      <xdr:rowOff>0</xdr:rowOff>
    </xdr:to>
    <xdr:sp>
      <xdr:nvSpPr>
        <xdr:cNvPr id="12" name="Line 14"/>
        <xdr:cNvSpPr>
          <a:spLocks/>
        </xdr:cNvSpPr>
      </xdr:nvSpPr>
      <xdr:spPr>
        <a:xfrm flipH="1">
          <a:off x="13725525" y="2505075"/>
          <a:ext cx="22383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0</xdr:rowOff>
    </xdr:from>
    <xdr:to>
      <xdr:col>22</xdr:col>
      <xdr:colOff>9525</xdr:colOff>
      <xdr:row>18</xdr:row>
      <xdr:rowOff>161925</xdr:rowOff>
    </xdr:to>
    <xdr:sp>
      <xdr:nvSpPr>
        <xdr:cNvPr id="13" name="Line 15"/>
        <xdr:cNvSpPr>
          <a:spLocks/>
        </xdr:cNvSpPr>
      </xdr:nvSpPr>
      <xdr:spPr>
        <a:xfrm flipH="1">
          <a:off x="13735050" y="3752850"/>
          <a:ext cx="2238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19</xdr:row>
      <xdr:rowOff>0</xdr:rowOff>
    </xdr:from>
    <xdr:to>
      <xdr:col>21</xdr:col>
      <xdr:colOff>428625</xdr:colOff>
      <xdr:row>22</xdr:row>
      <xdr:rowOff>0</xdr:rowOff>
    </xdr:to>
    <xdr:sp>
      <xdr:nvSpPr>
        <xdr:cNvPr id="14" name="Line 16"/>
        <xdr:cNvSpPr>
          <a:spLocks/>
        </xdr:cNvSpPr>
      </xdr:nvSpPr>
      <xdr:spPr>
        <a:xfrm flipH="1">
          <a:off x="13725525" y="4295775"/>
          <a:ext cx="22288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47</xdr:row>
      <xdr:rowOff>47625</xdr:rowOff>
    </xdr:from>
    <xdr:to>
      <xdr:col>21</xdr:col>
      <xdr:colOff>428625</xdr:colOff>
      <xdr:row>50</xdr:row>
      <xdr:rowOff>152400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01675" y="10182225"/>
          <a:ext cx="2552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9486;&#31435;&#38619;&#24418;&#65288;2014&#65289;1.26~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9486;&#31435;&#38619;&#24418;&#65288;2014&#65289;2.9&#65374;2.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9486;&#31435;&#38619;&#24418;&#65288;2014&#65289;2.23~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間（一品＋味噌汁）"/>
      <sheetName val="献立表（麺抜き）"/>
      <sheetName val="献立表（市役所)"/>
      <sheetName val="献立表（日鉄住金鋼管）"/>
      <sheetName val="献立表（中電）"/>
      <sheetName val="選択メニュー"/>
    </sheetNames>
    <sheetDataSet>
      <sheetData sheetId="5">
        <row r="3">
          <cell r="B3" t="str">
            <v>ロコモコ丼</v>
          </cell>
          <cell r="C3">
            <v>870</v>
          </cell>
          <cell r="D3">
            <v>21</v>
          </cell>
          <cell r="E3">
            <v>1.9</v>
          </cell>
        </row>
        <row r="4">
          <cell r="B4" t="str">
            <v>焼とり丼</v>
          </cell>
          <cell r="C4">
            <v>810</v>
          </cell>
          <cell r="D4">
            <v>15.3</v>
          </cell>
          <cell r="E4">
            <v>2.2</v>
          </cell>
        </row>
        <row r="5">
          <cell r="B5" t="str">
            <v>豚すき丼</v>
          </cell>
          <cell r="C5">
            <v>870</v>
          </cell>
          <cell r="D5">
            <v>22</v>
          </cell>
          <cell r="E5">
            <v>1.9</v>
          </cell>
        </row>
        <row r="6">
          <cell r="B6" t="str">
            <v>牛丼</v>
          </cell>
          <cell r="C6">
            <v>819</v>
          </cell>
          <cell r="D6">
            <v>16</v>
          </cell>
          <cell r="E6">
            <v>2</v>
          </cell>
        </row>
        <row r="7">
          <cell r="B7" t="str">
            <v>天丼</v>
          </cell>
          <cell r="C7">
            <v>765</v>
          </cell>
          <cell r="D7">
            <v>16</v>
          </cell>
          <cell r="E7">
            <v>2</v>
          </cell>
        </row>
        <row r="8">
          <cell r="B8" t="str">
            <v>カツ丼</v>
          </cell>
          <cell r="C8">
            <v>755</v>
          </cell>
          <cell r="D8">
            <v>20</v>
          </cell>
          <cell r="E8">
            <v>2</v>
          </cell>
        </row>
        <row r="9">
          <cell r="B9" t="str">
            <v>豚ｷﾑﾁ丼</v>
          </cell>
          <cell r="C9">
            <v>756</v>
          </cell>
          <cell r="D9">
            <v>23.7</v>
          </cell>
          <cell r="E9">
            <v>2.7</v>
          </cell>
        </row>
        <row r="18">
          <cell r="B18" t="str">
            <v>塩ラーメン</v>
          </cell>
          <cell r="C18">
            <v>429</v>
          </cell>
          <cell r="D18">
            <v>5</v>
          </cell>
          <cell r="E18">
            <v>4.9</v>
          </cell>
        </row>
        <row r="19">
          <cell r="B19" t="str">
            <v>山菜うどん</v>
          </cell>
          <cell r="C19">
            <v>415</v>
          </cell>
          <cell r="D19">
            <v>15</v>
          </cell>
          <cell r="E19">
            <v>4.8</v>
          </cell>
        </row>
        <row r="20">
          <cell r="B20" t="str">
            <v>かき揚うどん</v>
          </cell>
          <cell r="C20">
            <v>410</v>
          </cell>
          <cell r="D20">
            <v>8.5</v>
          </cell>
          <cell r="E20">
            <v>5.1</v>
          </cell>
        </row>
        <row r="21">
          <cell r="B21" t="str">
            <v>肉そば</v>
          </cell>
          <cell r="C21">
            <v>478</v>
          </cell>
          <cell r="D21">
            <v>7.5</v>
          </cell>
          <cell r="E21">
            <v>4.7</v>
          </cell>
        </row>
        <row r="22">
          <cell r="B22" t="str">
            <v>天ぷらうどん</v>
          </cell>
          <cell r="C22">
            <v>410</v>
          </cell>
          <cell r="D22">
            <v>10.9</v>
          </cell>
          <cell r="E22">
            <v>7</v>
          </cell>
        </row>
        <row r="23">
          <cell r="B23" t="str">
            <v>カレーうどん</v>
          </cell>
          <cell r="C23">
            <v>540</v>
          </cell>
          <cell r="D23">
            <v>15</v>
          </cell>
          <cell r="E23">
            <v>6.6</v>
          </cell>
        </row>
        <row r="24">
          <cell r="B24" t="str">
            <v>きつねうどん</v>
          </cell>
          <cell r="C24">
            <v>410</v>
          </cell>
          <cell r="D24">
            <v>6.5</v>
          </cell>
          <cell r="E24">
            <v>5.1</v>
          </cell>
        </row>
        <row r="25">
          <cell r="B25" t="str">
            <v>かき揚そば</v>
          </cell>
          <cell r="C25">
            <v>480</v>
          </cell>
          <cell r="D25">
            <v>8.5</v>
          </cell>
          <cell r="E25">
            <v>7.1</v>
          </cell>
        </row>
        <row r="26">
          <cell r="B26" t="str">
            <v>肉うどん</v>
          </cell>
          <cell r="C26">
            <v>480</v>
          </cell>
          <cell r="D26">
            <v>7.5</v>
          </cell>
          <cell r="E26">
            <v>4.7</v>
          </cell>
        </row>
        <row r="27">
          <cell r="B27" t="str">
            <v>すき焼うどん</v>
          </cell>
          <cell r="C27">
            <v>523</v>
          </cell>
          <cell r="D27">
            <v>19.5</v>
          </cell>
          <cell r="E27">
            <v>4.7</v>
          </cell>
        </row>
        <row r="28">
          <cell r="B28" t="str">
            <v>天ぷらそば</v>
          </cell>
          <cell r="C28">
            <v>420</v>
          </cell>
          <cell r="D28">
            <v>10.9</v>
          </cell>
          <cell r="E28">
            <v>5.1</v>
          </cell>
        </row>
        <row r="29">
          <cell r="B29" t="str">
            <v>味噌ラーメン</v>
          </cell>
          <cell r="C29">
            <v>488</v>
          </cell>
          <cell r="D29">
            <v>5</v>
          </cell>
          <cell r="E29">
            <v>5.5</v>
          </cell>
        </row>
        <row r="30">
          <cell r="B30" t="str">
            <v>醤油ラーメン</v>
          </cell>
          <cell r="C30">
            <v>429</v>
          </cell>
          <cell r="D30">
            <v>5</v>
          </cell>
          <cell r="E30">
            <v>5.6</v>
          </cell>
        </row>
        <row r="31">
          <cell r="B31" t="str">
            <v>サンラータンメン</v>
          </cell>
          <cell r="C31">
            <v>455</v>
          </cell>
          <cell r="D31">
            <v>4.3</v>
          </cell>
          <cell r="E31">
            <v>5.7</v>
          </cell>
        </row>
        <row r="42">
          <cell r="B42" t="str">
            <v>ポークカレー</v>
          </cell>
          <cell r="C42">
            <v>753</v>
          </cell>
          <cell r="D42">
            <v>23</v>
          </cell>
          <cell r="E42">
            <v>3.6</v>
          </cell>
        </row>
        <row r="43">
          <cell r="B43" t="str">
            <v>ビーフカレー</v>
          </cell>
          <cell r="C43">
            <v>749</v>
          </cell>
          <cell r="D43">
            <v>22.3</v>
          </cell>
          <cell r="E43">
            <v>3.6</v>
          </cell>
        </row>
        <row r="44">
          <cell r="B44" t="str">
            <v>チキンカレー</v>
          </cell>
          <cell r="C44">
            <v>741</v>
          </cell>
          <cell r="D44">
            <v>19.4</v>
          </cell>
          <cell r="E44">
            <v>3.6</v>
          </cell>
        </row>
        <row r="45">
          <cell r="B45" t="str">
            <v>キーマカレー</v>
          </cell>
          <cell r="C45">
            <v>853</v>
          </cell>
          <cell r="D45">
            <v>36.2</v>
          </cell>
          <cell r="E45">
            <v>3.6</v>
          </cell>
        </row>
        <row r="46">
          <cell r="B46" t="str">
            <v>激辛カレー</v>
          </cell>
          <cell r="C46">
            <v>749</v>
          </cell>
          <cell r="D46">
            <v>22.3</v>
          </cell>
          <cell r="E46">
            <v>3.6</v>
          </cell>
        </row>
        <row r="47">
          <cell r="B47" t="str">
            <v>ハヤシライス</v>
          </cell>
          <cell r="C47">
            <v>752</v>
          </cell>
          <cell r="D47">
            <v>22.3</v>
          </cell>
          <cell r="E47">
            <v>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間（一品＋味噌汁）"/>
      <sheetName val="献立表（麺抜き）"/>
      <sheetName val="献立表（市役所)"/>
      <sheetName val="献立表（日鉄住金鋼管）"/>
      <sheetName val="献立表（中電）"/>
      <sheetName val="選択メニュー"/>
    </sheetNames>
    <sheetDataSet>
      <sheetData sheetId="5">
        <row r="3">
          <cell r="B3" t="str">
            <v>ロコモコ丼</v>
          </cell>
          <cell r="C3">
            <v>870</v>
          </cell>
          <cell r="D3">
            <v>21</v>
          </cell>
          <cell r="E3">
            <v>1.9</v>
          </cell>
        </row>
        <row r="4">
          <cell r="B4" t="str">
            <v>焼とり丼</v>
          </cell>
          <cell r="C4">
            <v>810</v>
          </cell>
          <cell r="D4">
            <v>15.3</v>
          </cell>
          <cell r="E4">
            <v>2.2</v>
          </cell>
        </row>
        <row r="5">
          <cell r="B5" t="str">
            <v>豚すき丼</v>
          </cell>
          <cell r="C5">
            <v>870</v>
          </cell>
          <cell r="D5">
            <v>22</v>
          </cell>
          <cell r="E5">
            <v>1.9</v>
          </cell>
        </row>
        <row r="6">
          <cell r="B6" t="str">
            <v>牛丼</v>
          </cell>
          <cell r="C6">
            <v>819</v>
          </cell>
          <cell r="D6">
            <v>16</v>
          </cell>
          <cell r="E6">
            <v>2</v>
          </cell>
        </row>
        <row r="7">
          <cell r="B7" t="str">
            <v>天丼</v>
          </cell>
          <cell r="C7">
            <v>765</v>
          </cell>
          <cell r="D7">
            <v>16</v>
          </cell>
          <cell r="E7">
            <v>2</v>
          </cell>
        </row>
        <row r="8">
          <cell r="B8" t="str">
            <v>カツ丼</v>
          </cell>
          <cell r="C8">
            <v>755</v>
          </cell>
          <cell r="D8">
            <v>20</v>
          </cell>
          <cell r="E8">
            <v>2</v>
          </cell>
        </row>
        <row r="18">
          <cell r="B18" t="str">
            <v>塩ラーメン</v>
          </cell>
          <cell r="C18">
            <v>429</v>
          </cell>
          <cell r="D18">
            <v>5</v>
          </cell>
          <cell r="E18">
            <v>4.9</v>
          </cell>
        </row>
        <row r="19">
          <cell r="B19" t="str">
            <v>山菜うどん</v>
          </cell>
          <cell r="C19">
            <v>415</v>
          </cell>
          <cell r="D19">
            <v>15</v>
          </cell>
          <cell r="E19">
            <v>4.8</v>
          </cell>
        </row>
        <row r="20">
          <cell r="B20" t="str">
            <v>かき揚うどん</v>
          </cell>
          <cell r="C20">
            <v>410</v>
          </cell>
          <cell r="D20">
            <v>8.5</v>
          </cell>
          <cell r="E20">
            <v>5.1</v>
          </cell>
        </row>
        <row r="21">
          <cell r="B21" t="str">
            <v>肉そば</v>
          </cell>
          <cell r="C21">
            <v>478</v>
          </cell>
          <cell r="D21">
            <v>7.5</v>
          </cell>
          <cell r="E21">
            <v>4.7</v>
          </cell>
        </row>
        <row r="22">
          <cell r="B22" t="str">
            <v>天ぷらうどん</v>
          </cell>
          <cell r="C22">
            <v>410</v>
          </cell>
          <cell r="D22">
            <v>10.9</v>
          </cell>
          <cell r="E22">
            <v>7</v>
          </cell>
        </row>
        <row r="23">
          <cell r="B23" t="str">
            <v>カレーうどん</v>
          </cell>
          <cell r="C23">
            <v>540</v>
          </cell>
          <cell r="D23">
            <v>15</v>
          </cell>
          <cell r="E23">
            <v>6.6</v>
          </cell>
        </row>
        <row r="24">
          <cell r="B24" t="str">
            <v>きつねうどん</v>
          </cell>
          <cell r="C24">
            <v>410</v>
          </cell>
          <cell r="D24">
            <v>6.5</v>
          </cell>
          <cell r="E24">
            <v>5.1</v>
          </cell>
        </row>
        <row r="25">
          <cell r="B25" t="str">
            <v>かき揚そば</v>
          </cell>
          <cell r="C25">
            <v>480</v>
          </cell>
          <cell r="D25">
            <v>8.5</v>
          </cell>
          <cell r="E25">
            <v>7.1</v>
          </cell>
        </row>
        <row r="26">
          <cell r="B26" t="str">
            <v>肉うどん</v>
          </cell>
          <cell r="C26">
            <v>480</v>
          </cell>
          <cell r="D26">
            <v>7.5</v>
          </cell>
          <cell r="E26">
            <v>4.7</v>
          </cell>
        </row>
        <row r="27">
          <cell r="B27" t="str">
            <v>すき焼うどん</v>
          </cell>
          <cell r="C27">
            <v>523</v>
          </cell>
          <cell r="D27">
            <v>19.5</v>
          </cell>
          <cell r="E27">
            <v>4.7</v>
          </cell>
        </row>
        <row r="28">
          <cell r="B28" t="str">
            <v>天ぷらそば</v>
          </cell>
          <cell r="C28">
            <v>420</v>
          </cell>
          <cell r="D28">
            <v>10.9</v>
          </cell>
          <cell r="E28">
            <v>5.1</v>
          </cell>
        </row>
        <row r="29">
          <cell r="B29" t="str">
            <v>味噌ラーメン</v>
          </cell>
          <cell r="C29">
            <v>488</v>
          </cell>
          <cell r="D29">
            <v>5</v>
          </cell>
          <cell r="E29">
            <v>5.5</v>
          </cell>
        </row>
        <row r="30">
          <cell r="B30" t="str">
            <v>醤油ラーメン</v>
          </cell>
          <cell r="C30">
            <v>429</v>
          </cell>
          <cell r="D30">
            <v>5</v>
          </cell>
          <cell r="E30">
            <v>5.6</v>
          </cell>
        </row>
        <row r="31">
          <cell r="B31" t="str">
            <v>サンラータンメン</v>
          </cell>
          <cell r="C31">
            <v>455</v>
          </cell>
          <cell r="D31">
            <v>4.3</v>
          </cell>
          <cell r="E31">
            <v>5.7</v>
          </cell>
        </row>
        <row r="32">
          <cell r="B32" t="str">
            <v>カレー南蛮</v>
          </cell>
          <cell r="C32">
            <v>542</v>
          </cell>
          <cell r="D32">
            <v>18</v>
          </cell>
          <cell r="E32">
            <v>6.5</v>
          </cell>
        </row>
        <row r="42">
          <cell r="B42" t="str">
            <v>ビーフカレー</v>
          </cell>
          <cell r="C42">
            <v>749</v>
          </cell>
          <cell r="D42">
            <v>22.3</v>
          </cell>
          <cell r="E42">
            <v>3.6</v>
          </cell>
        </row>
        <row r="43">
          <cell r="B43" t="str">
            <v>ポークカレー</v>
          </cell>
          <cell r="C43">
            <v>753</v>
          </cell>
          <cell r="D43">
            <v>23</v>
          </cell>
          <cell r="E43">
            <v>3.6</v>
          </cell>
        </row>
        <row r="44">
          <cell r="B44" t="str">
            <v>チキンカレー</v>
          </cell>
          <cell r="C44">
            <v>741</v>
          </cell>
          <cell r="D44">
            <v>19.4</v>
          </cell>
          <cell r="E44">
            <v>3.6</v>
          </cell>
        </row>
        <row r="45">
          <cell r="B45" t="str">
            <v>キーマカレー</v>
          </cell>
          <cell r="C45">
            <v>853</v>
          </cell>
          <cell r="D45">
            <v>36.2</v>
          </cell>
          <cell r="E45">
            <v>3.6</v>
          </cell>
        </row>
        <row r="46">
          <cell r="B46" t="str">
            <v>激辛カレー</v>
          </cell>
          <cell r="C46">
            <v>749</v>
          </cell>
          <cell r="D46">
            <v>22.3</v>
          </cell>
          <cell r="E46">
            <v>3.7</v>
          </cell>
        </row>
        <row r="47">
          <cell r="B47" t="str">
            <v>ハヤシライス</v>
          </cell>
          <cell r="C47">
            <v>752</v>
          </cell>
          <cell r="D47">
            <v>22.3</v>
          </cell>
          <cell r="E47">
            <v>3.7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間（一品＋味噌汁）"/>
      <sheetName val="献立表（麺抜き）"/>
      <sheetName val="献立表（市役所)"/>
      <sheetName val="献立表（日鉄住金鋼管）"/>
      <sheetName val="献立表（中電）"/>
      <sheetName val="選択メニュー"/>
    </sheetNames>
    <sheetDataSet>
      <sheetData sheetId="5">
        <row r="3">
          <cell r="B3" t="str">
            <v>ロコモコ丼</v>
          </cell>
          <cell r="C3">
            <v>870</v>
          </cell>
          <cell r="D3">
            <v>21</v>
          </cell>
          <cell r="E3">
            <v>1.9</v>
          </cell>
        </row>
        <row r="4">
          <cell r="B4" t="str">
            <v>焼とり丼</v>
          </cell>
          <cell r="C4">
            <v>810</v>
          </cell>
          <cell r="D4">
            <v>15.3</v>
          </cell>
          <cell r="E4">
            <v>2.2</v>
          </cell>
        </row>
        <row r="5">
          <cell r="B5" t="str">
            <v>豚すき丼</v>
          </cell>
          <cell r="C5">
            <v>870</v>
          </cell>
          <cell r="D5">
            <v>22</v>
          </cell>
          <cell r="E5">
            <v>1.9</v>
          </cell>
        </row>
        <row r="6">
          <cell r="B6" t="str">
            <v>牛丼</v>
          </cell>
          <cell r="C6">
            <v>819</v>
          </cell>
          <cell r="D6">
            <v>16</v>
          </cell>
          <cell r="E6">
            <v>2</v>
          </cell>
        </row>
        <row r="7">
          <cell r="B7" t="str">
            <v>天丼</v>
          </cell>
          <cell r="C7">
            <v>765</v>
          </cell>
          <cell r="D7">
            <v>16</v>
          </cell>
          <cell r="E7">
            <v>2</v>
          </cell>
        </row>
        <row r="8">
          <cell r="B8" t="str">
            <v>カツ丼</v>
          </cell>
          <cell r="C8">
            <v>755</v>
          </cell>
          <cell r="D8">
            <v>20</v>
          </cell>
          <cell r="E8">
            <v>2</v>
          </cell>
        </row>
        <row r="18">
          <cell r="B18" t="str">
            <v>塩ラーメン</v>
          </cell>
          <cell r="C18">
            <v>429</v>
          </cell>
          <cell r="D18">
            <v>5</v>
          </cell>
          <cell r="E18">
            <v>4.9</v>
          </cell>
        </row>
        <row r="19">
          <cell r="B19" t="str">
            <v>山菜うどん</v>
          </cell>
          <cell r="C19">
            <v>415</v>
          </cell>
          <cell r="D19">
            <v>15</v>
          </cell>
          <cell r="E19">
            <v>4.8</v>
          </cell>
        </row>
        <row r="20">
          <cell r="B20" t="str">
            <v>かき揚うどん</v>
          </cell>
          <cell r="C20">
            <v>410</v>
          </cell>
          <cell r="D20">
            <v>8.5</v>
          </cell>
          <cell r="E20">
            <v>5.1</v>
          </cell>
        </row>
        <row r="21">
          <cell r="B21" t="str">
            <v>肉そば</v>
          </cell>
          <cell r="C21">
            <v>478</v>
          </cell>
          <cell r="D21">
            <v>7.5</v>
          </cell>
          <cell r="E21">
            <v>4.7</v>
          </cell>
        </row>
        <row r="22">
          <cell r="B22" t="str">
            <v>天ぷらうどん</v>
          </cell>
          <cell r="C22">
            <v>410</v>
          </cell>
          <cell r="D22">
            <v>10.9</v>
          </cell>
          <cell r="E22">
            <v>7</v>
          </cell>
        </row>
        <row r="23">
          <cell r="B23" t="str">
            <v>カレーうどん</v>
          </cell>
          <cell r="C23">
            <v>540</v>
          </cell>
          <cell r="D23">
            <v>15</v>
          </cell>
          <cell r="E23">
            <v>6.6</v>
          </cell>
        </row>
        <row r="24">
          <cell r="B24" t="str">
            <v>きつねうどん</v>
          </cell>
          <cell r="C24">
            <v>410</v>
          </cell>
          <cell r="D24">
            <v>6.5</v>
          </cell>
          <cell r="E24">
            <v>5.1</v>
          </cell>
        </row>
        <row r="25">
          <cell r="B25" t="str">
            <v>かき揚そば</v>
          </cell>
          <cell r="C25">
            <v>480</v>
          </cell>
          <cell r="D25">
            <v>8.5</v>
          </cell>
          <cell r="E25">
            <v>7.1</v>
          </cell>
        </row>
        <row r="26">
          <cell r="B26" t="str">
            <v>肉うどん</v>
          </cell>
          <cell r="C26">
            <v>480</v>
          </cell>
          <cell r="D26">
            <v>7.5</v>
          </cell>
          <cell r="E26">
            <v>4.7</v>
          </cell>
        </row>
        <row r="27">
          <cell r="B27" t="str">
            <v>すき焼うどん</v>
          </cell>
          <cell r="C27">
            <v>523</v>
          </cell>
          <cell r="D27">
            <v>19.5</v>
          </cell>
          <cell r="E27">
            <v>4.7</v>
          </cell>
        </row>
        <row r="28">
          <cell r="B28" t="str">
            <v>天ぷらそば</v>
          </cell>
          <cell r="C28">
            <v>420</v>
          </cell>
          <cell r="D28">
            <v>10.9</v>
          </cell>
          <cell r="E28">
            <v>5.1</v>
          </cell>
        </row>
        <row r="29">
          <cell r="B29" t="str">
            <v>味噌ラーメン</v>
          </cell>
          <cell r="C29">
            <v>488</v>
          </cell>
          <cell r="D29">
            <v>5</v>
          </cell>
          <cell r="E29">
            <v>5.5</v>
          </cell>
        </row>
        <row r="30">
          <cell r="B30" t="str">
            <v>醤油ラーメン</v>
          </cell>
          <cell r="C30">
            <v>429</v>
          </cell>
          <cell r="D30">
            <v>5</v>
          </cell>
          <cell r="E30">
            <v>5.6</v>
          </cell>
        </row>
        <row r="31">
          <cell r="B31" t="str">
            <v>サンラータンメン</v>
          </cell>
          <cell r="C31">
            <v>455</v>
          </cell>
          <cell r="D31">
            <v>4.3</v>
          </cell>
          <cell r="E31">
            <v>5.7</v>
          </cell>
        </row>
        <row r="42">
          <cell r="B42" t="str">
            <v>ポークカレー</v>
          </cell>
          <cell r="C42">
            <v>753</v>
          </cell>
          <cell r="D42">
            <v>23</v>
          </cell>
          <cell r="E42">
            <v>3.6</v>
          </cell>
        </row>
        <row r="43">
          <cell r="B43" t="str">
            <v>ビーフカレー</v>
          </cell>
          <cell r="C43">
            <v>749</v>
          </cell>
          <cell r="D43">
            <v>22.3</v>
          </cell>
          <cell r="E43">
            <v>3.6</v>
          </cell>
        </row>
        <row r="44">
          <cell r="B44" t="str">
            <v>チキンカレー</v>
          </cell>
          <cell r="C44">
            <v>741</v>
          </cell>
          <cell r="D44">
            <v>19.4</v>
          </cell>
          <cell r="E44">
            <v>3.6</v>
          </cell>
        </row>
        <row r="45">
          <cell r="B45" t="str">
            <v>キーマカレー</v>
          </cell>
          <cell r="C45">
            <v>853</v>
          </cell>
          <cell r="D45">
            <v>36.2</v>
          </cell>
          <cell r="E45">
            <v>3.6</v>
          </cell>
        </row>
        <row r="46">
          <cell r="B46" t="str">
            <v>激辛カレー</v>
          </cell>
          <cell r="C46">
            <v>749</v>
          </cell>
          <cell r="D46">
            <v>22.3</v>
          </cell>
          <cell r="E46">
            <v>3.6</v>
          </cell>
        </row>
        <row r="47">
          <cell r="B47" t="str">
            <v>ハヤシライス</v>
          </cell>
          <cell r="C47">
            <v>752</v>
          </cell>
          <cell r="D47">
            <v>22.3</v>
          </cell>
          <cell r="E47">
            <v>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A1:AI60"/>
  <sheetViews>
    <sheetView zoomScale="60" zoomScaleNormal="60" workbookViewId="0" topLeftCell="A4">
      <selection activeCell="K34" sqref="K34:M34"/>
    </sheetView>
  </sheetViews>
  <sheetFormatPr defaultColWidth="9.00390625" defaultRowHeight="13.5"/>
  <cols>
    <col min="1" max="1" width="4.75390625" style="0" customWidth="1"/>
    <col min="2" max="2" width="17.00390625" style="0" customWidth="1"/>
    <col min="3" max="3" width="6.50390625" style="0" customWidth="1"/>
    <col min="4" max="4" width="5.75390625" style="0" customWidth="1"/>
    <col min="5" max="5" width="17.00390625" style="0" customWidth="1"/>
    <col min="6" max="6" width="6.50390625" style="0" customWidth="1"/>
    <col min="7" max="7" width="5.75390625" style="0" customWidth="1"/>
    <col min="8" max="8" width="17.00390625" style="0" customWidth="1"/>
    <col min="9" max="9" width="6.50390625" style="0" customWidth="1"/>
    <col min="10" max="10" width="5.75390625" style="0" customWidth="1"/>
    <col min="11" max="11" width="17.00390625" style="0" customWidth="1"/>
    <col min="12" max="12" width="6.50390625" style="0" customWidth="1"/>
    <col min="13" max="13" width="5.75390625" style="0" customWidth="1"/>
    <col min="14" max="14" width="17.00390625" style="0" customWidth="1"/>
    <col min="15" max="15" width="6.50390625" style="0" customWidth="1"/>
    <col min="16" max="16" width="5.75390625" style="0" customWidth="1"/>
    <col min="17" max="17" width="17.00390625" style="0" customWidth="1"/>
    <col min="18" max="18" width="6.50390625" style="0" customWidth="1"/>
    <col min="19" max="19" width="5.75390625" style="0" customWidth="1"/>
    <col min="20" max="20" width="17.00390625" style="0" customWidth="1"/>
    <col min="21" max="21" width="6.50390625" style="0" customWidth="1"/>
    <col min="22" max="22" width="5.75390625" style="0" customWidth="1"/>
  </cols>
  <sheetData>
    <row r="1" spans="1:30" s="8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4"/>
      <c r="N1" s="5" t="s">
        <v>0</v>
      </c>
      <c r="O1" s="5"/>
      <c r="P1" s="6"/>
      <c r="Q1" s="6"/>
      <c r="R1" s="6"/>
      <c r="S1" s="1"/>
      <c r="T1" s="1"/>
      <c r="U1" s="1"/>
      <c r="V1" s="1"/>
      <c r="W1" s="1"/>
      <c r="X1" s="1"/>
      <c r="Y1" s="1"/>
      <c r="Z1" s="1"/>
      <c r="AA1" s="1"/>
      <c r="AB1" s="7"/>
      <c r="AC1" s="1"/>
      <c r="AD1" s="1"/>
    </row>
    <row r="2" spans="2:34" s="8" customFormat="1" ht="14.25" customHeight="1">
      <c r="B2" s="9">
        <v>2014</v>
      </c>
      <c r="C2" s="9">
        <v>1</v>
      </c>
      <c r="D2" s="9">
        <v>25</v>
      </c>
      <c r="AC2" s="10"/>
      <c r="AD2" s="10"/>
      <c r="AE2" s="10"/>
      <c r="AF2" s="10"/>
      <c r="AG2" s="10"/>
      <c r="AH2" s="10"/>
    </row>
    <row r="3" spans="1:34" s="8" customFormat="1" ht="19.5" customHeight="1">
      <c r="A3" s="11" t="s">
        <v>24</v>
      </c>
      <c r="C3" s="8" t="s">
        <v>25</v>
      </c>
      <c r="G3" s="10"/>
      <c r="AC3" s="10"/>
      <c r="AD3" s="10"/>
      <c r="AE3" s="10"/>
      <c r="AF3" s="10"/>
      <c r="AG3" s="10"/>
      <c r="AH3" s="10"/>
    </row>
    <row r="4" spans="1:35" s="8" customFormat="1" ht="19.5" customHeight="1" thickBot="1">
      <c r="A4" s="11" t="s">
        <v>26</v>
      </c>
      <c r="C4" s="8" t="s">
        <v>27</v>
      </c>
      <c r="AC4" s="10"/>
      <c r="AD4" s="10"/>
      <c r="AE4" s="10"/>
      <c r="AF4" s="10"/>
      <c r="AG4" s="10"/>
      <c r="AH4" s="10"/>
      <c r="AI4" s="10"/>
    </row>
    <row r="5" spans="2:22" ht="17.25" customHeight="1">
      <c r="B5" s="12">
        <f>DATE($B$2,$C$2,$D$2+1)</f>
        <v>41665</v>
      </c>
      <c r="C5" s="13"/>
      <c r="D5" s="13"/>
      <c r="E5" s="14">
        <f>DATE($B$2,$C$2,$D$2+2)</f>
        <v>41666</v>
      </c>
      <c r="F5" s="15"/>
      <c r="G5" s="16"/>
      <c r="H5" s="15">
        <f>DATE($B$2,$C$2,$D$2+3)</f>
        <v>41667</v>
      </c>
      <c r="I5" s="15"/>
      <c r="J5" s="15"/>
      <c r="K5" s="14">
        <f>DATE($B$2,$C$2,$D$2+4)</f>
        <v>41668</v>
      </c>
      <c r="L5" s="15"/>
      <c r="M5" s="16"/>
      <c r="N5" s="15">
        <f>DATE($B$2,$C$2,$D$2+5)</f>
        <v>41669</v>
      </c>
      <c r="O5" s="15"/>
      <c r="P5" s="15"/>
      <c r="Q5" s="14">
        <f>DATE($B$2,$C$2,$D$2+6)</f>
        <v>41670</v>
      </c>
      <c r="R5" s="15"/>
      <c r="S5" s="16"/>
      <c r="T5" s="15">
        <f>DATE($B$2,$C$2,$D$2+7)</f>
        <v>41671</v>
      </c>
      <c r="U5" s="15"/>
      <c r="V5" s="17"/>
    </row>
    <row r="6" spans="2:22" ht="17.25" customHeight="1" thickBot="1">
      <c r="B6" s="18"/>
      <c r="C6" s="19"/>
      <c r="D6" s="19"/>
      <c r="E6" s="20"/>
      <c r="F6" s="21"/>
      <c r="G6" s="22"/>
      <c r="H6" s="21"/>
      <c r="I6" s="21"/>
      <c r="J6" s="21"/>
      <c r="K6" s="20"/>
      <c r="L6" s="21"/>
      <c r="M6" s="22"/>
      <c r="N6" s="21"/>
      <c r="O6" s="21"/>
      <c r="P6" s="21"/>
      <c r="Q6" s="20"/>
      <c r="R6" s="21"/>
      <c r="S6" s="22"/>
      <c r="T6" s="21"/>
      <c r="U6" s="21"/>
      <c r="V6" s="23"/>
    </row>
    <row r="7" spans="1:22" s="28" customFormat="1" ht="27" customHeight="1">
      <c r="A7" s="24" t="s">
        <v>28</v>
      </c>
      <c r="B7" s="25" t="s">
        <v>29</v>
      </c>
      <c r="C7" s="26"/>
      <c r="D7" s="27"/>
      <c r="E7" s="25" t="s">
        <v>30</v>
      </c>
      <c r="F7" s="26"/>
      <c r="G7" s="27"/>
      <c r="H7" s="25" t="s">
        <v>31</v>
      </c>
      <c r="I7" s="26"/>
      <c r="J7" s="27"/>
      <c r="K7" s="25" t="s">
        <v>32</v>
      </c>
      <c r="L7" s="26"/>
      <c r="M7" s="27"/>
      <c r="N7" s="25" t="s">
        <v>33</v>
      </c>
      <c r="O7" s="26"/>
      <c r="P7" s="27"/>
      <c r="Q7" s="25" t="s">
        <v>34</v>
      </c>
      <c r="R7" s="26"/>
      <c r="S7" s="27"/>
      <c r="T7" s="25" t="s">
        <v>35</v>
      </c>
      <c r="U7" s="26"/>
      <c r="V7" s="27"/>
    </row>
    <row r="8" spans="1:22" s="38" customFormat="1" ht="18" customHeight="1">
      <c r="A8" s="29"/>
      <c r="B8" s="30" t="s">
        <v>36</v>
      </c>
      <c r="C8" s="31" t="s">
        <v>37</v>
      </c>
      <c r="D8" s="32">
        <v>802</v>
      </c>
      <c r="E8" s="33" t="s">
        <v>38</v>
      </c>
      <c r="F8" s="31" t="s">
        <v>39</v>
      </c>
      <c r="G8" s="32">
        <v>805</v>
      </c>
      <c r="H8" s="33" t="s">
        <v>40</v>
      </c>
      <c r="I8" s="31" t="s">
        <v>39</v>
      </c>
      <c r="J8" s="34">
        <v>821</v>
      </c>
      <c r="K8" s="33" t="s">
        <v>41</v>
      </c>
      <c r="L8" s="31" t="s">
        <v>39</v>
      </c>
      <c r="M8" s="35">
        <v>820</v>
      </c>
      <c r="N8" s="30"/>
      <c r="O8" s="31" t="s">
        <v>39</v>
      </c>
      <c r="P8" s="36">
        <v>796</v>
      </c>
      <c r="Q8" s="33" t="s">
        <v>42</v>
      </c>
      <c r="R8" s="31" t="s">
        <v>39</v>
      </c>
      <c r="S8" s="34">
        <v>778</v>
      </c>
      <c r="T8" s="37" t="s">
        <v>43</v>
      </c>
      <c r="U8" s="31" t="s">
        <v>39</v>
      </c>
      <c r="V8" s="35">
        <v>775</v>
      </c>
    </row>
    <row r="9" spans="1:22" s="38" customFormat="1" ht="18" customHeight="1">
      <c r="A9" s="29"/>
      <c r="B9" s="30" t="s">
        <v>44</v>
      </c>
      <c r="C9" s="39" t="s">
        <v>45</v>
      </c>
      <c r="D9" s="40">
        <v>28.8</v>
      </c>
      <c r="E9" s="33" t="s">
        <v>46</v>
      </c>
      <c r="F9" s="39" t="s">
        <v>45</v>
      </c>
      <c r="G9" s="40">
        <v>26</v>
      </c>
      <c r="H9" s="33" t="s">
        <v>47</v>
      </c>
      <c r="I9" s="39" t="s">
        <v>45</v>
      </c>
      <c r="J9" s="41">
        <v>28.1</v>
      </c>
      <c r="K9" s="33" t="s">
        <v>48</v>
      </c>
      <c r="L9" s="39" t="s">
        <v>45</v>
      </c>
      <c r="M9" s="41">
        <v>27</v>
      </c>
      <c r="N9" s="30"/>
      <c r="O9" s="39" t="s">
        <v>45</v>
      </c>
      <c r="P9" s="42">
        <v>24.5</v>
      </c>
      <c r="Q9" s="33" t="s">
        <v>49</v>
      </c>
      <c r="R9" s="39" t="s">
        <v>45</v>
      </c>
      <c r="S9" s="41">
        <v>26.3</v>
      </c>
      <c r="T9" s="37" t="s">
        <v>50</v>
      </c>
      <c r="U9" s="39" t="s">
        <v>45</v>
      </c>
      <c r="V9" s="43">
        <v>22.6</v>
      </c>
    </row>
    <row r="10" spans="1:22" s="38" customFormat="1" ht="18" customHeight="1">
      <c r="A10" s="29"/>
      <c r="B10" s="30" t="s">
        <v>51</v>
      </c>
      <c r="C10" s="39" t="s">
        <v>52</v>
      </c>
      <c r="D10" s="40">
        <v>21.5</v>
      </c>
      <c r="E10" s="33" t="s">
        <v>53</v>
      </c>
      <c r="F10" s="39" t="s">
        <v>52</v>
      </c>
      <c r="G10" s="40">
        <v>23.5</v>
      </c>
      <c r="H10" s="33" t="s">
        <v>54</v>
      </c>
      <c r="I10" s="39" t="s">
        <v>52</v>
      </c>
      <c r="J10" s="41">
        <v>25.3</v>
      </c>
      <c r="K10" s="33" t="s">
        <v>55</v>
      </c>
      <c r="L10" s="39" t="s">
        <v>52</v>
      </c>
      <c r="M10" s="43">
        <v>28.5</v>
      </c>
      <c r="N10" s="30"/>
      <c r="O10" s="39" t="s">
        <v>52</v>
      </c>
      <c r="P10" s="42">
        <v>23.8</v>
      </c>
      <c r="Q10" s="33" t="s">
        <v>56</v>
      </c>
      <c r="R10" s="39" t="s">
        <v>52</v>
      </c>
      <c r="S10" s="41">
        <v>20.3</v>
      </c>
      <c r="T10" s="37" t="s">
        <v>57</v>
      </c>
      <c r="U10" s="39" t="s">
        <v>52</v>
      </c>
      <c r="V10" s="41">
        <v>19.2</v>
      </c>
    </row>
    <row r="11" spans="1:22" s="38" customFormat="1" ht="18" customHeight="1" thickBot="1">
      <c r="A11" s="44"/>
      <c r="B11" s="45" t="s">
        <v>58</v>
      </c>
      <c r="C11" s="46" t="s">
        <v>59</v>
      </c>
      <c r="D11" s="40">
        <v>3.2</v>
      </c>
      <c r="E11" s="47" t="s">
        <v>60</v>
      </c>
      <c r="F11" s="46" t="s">
        <v>59</v>
      </c>
      <c r="G11" s="40">
        <v>3</v>
      </c>
      <c r="H11" s="48" t="s">
        <v>61</v>
      </c>
      <c r="I11" s="46" t="s">
        <v>59</v>
      </c>
      <c r="J11" s="49">
        <v>3.1</v>
      </c>
      <c r="K11" s="48" t="s">
        <v>62</v>
      </c>
      <c r="L11" s="46" t="s">
        <v>59</v>
      </c>
      <c r="M11" s="43">
        <v>3.3</v>
      </c>
      <c r="N11" s="45"/>
      <c r="O11" s="46" t="s">
        <v>59</v>
      </c>
      <c r="P11" s="42">
        <v>2.9</v>
      </c>
      <c r="Q11" s="48" t="s">
        <v>63</v>
      </c>
      <c r="R11" s="46" t="s">
        <v>59</v>
      </c>
      <c r="S11" s="41">
        <v>3.1</v>
      </c>
      <c r="T11" s="45" t="s">
        <v>64</v>
      </c>
      <c r="U11" s="46" t="s">
        <v>59</v>
      </c>
      <c r="V11" s="41">
        <v>3</v>
      </c>
    </row>
    <row r="12" spans="1:22" s="28" customFormat="1" ht="27" customHeight="1">
      <c r="A12" s="29" t="s">
        <v>65</v>
      </c>
      <c r="B12" s="50"/>
      <c r="C12" s="51"/>
      <c r="D12" s="52"/>
      <c r="E12" s="25" t="s">
        <v>66</v>
      </c>
      <c r="F12" s="26"/>
      <c r="G12" s="27"/>
      <c r="H12" s="25" t="s">
        <v>67</v>
      </c>
      <c r="I12" s="26"/>
      <c r="J12" s="27"/>
      <c r="K12" s="25" t="s">
        <v>68</v>
      </c>
      <c r="L12" s="26"/>
      <c r="M12" s="27"/>
      <c r="N12" s="25" t="s">
        <v>69</v>
      </c>
      <c r="O12" s="26"/>
      <c r="P12" s="27"/>
      <c r="Q12" s="25" t="s">
        <v>70</v>
      </c>
      <c r="R12" s="26"/>
      <c r="S12" s="27"/>
      <c r="T12" s="53"/>
      <c r="U12" s="54"/>
      <c r="V12" s="55"/>
    </row>
    <row r="13" spans="1:22" s="38" customFormat="1" ht="18" customHeight="1">
      <c r="A13" s="29"/>
      <c r="B13" s="30"/>
      <c r="C13" s="31" t="s">
        <v>39</v>
      </c>
      <c r="D13" s="36"/>
      <c r="E13" s="33"/>
      <c r="F13" s="31" t="s">
        <v>39</v>
      </c>
      <c r="G13" s="35">
        <v>601</v>
      </c>
      <c r="H13" s="30" t="s">
        <v>71</v>
      </c>
      <c r="I13" s="31" t="s">
        <v>39</v>
      </c>
      <c r="J13" s="36">
        <v>621</v>
      </c>
      <c r="K13" s="33" t="s">
        <v>72</v>
      </c>
      <c r="L13" s="31" t="s">
        <v>39</v>
      </c>
      <c r="M13" s="35">
        <v>635</v>
      </c>
      <c r="N13" s="30" t="s">
        <v>73</v>
      </c>
      <c r="O13" s="31" t="s">
        <v>39</v>
      </c>
      <c r="P13" s="36">
        <v>570</v>
      </c>
      <c r="Q13" s="33" t="s">
        <v>49</v>
      </c>
      <c r="R13" s="31" t="s">
        <v>74</v>
      </c>
      <c r="S13" s="34">
        <v>603</v>
      </c>
      <c r="T13" s="37"/>
      <c r="U13" s="31" t="s">
        <v>74</v>
      </c>
      <c r="V13" s="35"/>
    </row>
    <row r="14" spans="1:22" s="38" customFormat="1" ht="18" customHeight="1">
      <c r="A14" s="29"/>
      <c r="B14" s="30"/>
      <c r="C14" s="39" t="s">
        <v>45</v>
      </c>
      <c r="D14" s="40"/>
      <c r="E14" s="33"/>
      <c r="F14" s="39" t="s">
        <v>45</v>
      </c>
      <c r="G14" s="43">
        <v>18.8</v>
      </c>
      <c r="H14" s="33" t="s">
        <v>47</v>
      </c>
      <c r="I14" s="39" t="s">
        <v>45</v>
      </c>
      <c r="J14" s="42">
        <v>22.3</v>
      </c>
      <c r="K14" s="33" t="s">
        <v>48</v>
      </c>
      <c r="L14" s="39" t="s">
        <v>45</v>
      </c>
      <c r="M14" s="43">
        <v>24.1</v>
      </c>
      <c r="N14" s="30" t="s">
        <v>75</v>
      </c>
      <c r="O14" s="39" t="s">
        <v>45</v>
      </c>
      <c r="P14" s="42">
        <v>23.8</v>
      </c>
      <c r="Q14" s="33" t="s">
        <v>56</v>
      </c>
      <c r="R14" s="39" t="s">
        <v>45</v>
      </c>
      <c r="S14" s="41">
        <v>25.3</v>
      </c>
      <c r="T14" s="37"/>
      <c r="U14" s="39" t="s">
        <v>45</v>
      </c>
      <c r="V14" s="41"/>
    </row>
    <row r="15" spans="1:22" s="38" customFormat="1" ht="18" customHeight="1">
      <c r="A15" s="29"/>
      <c r="B15" s="30"/>
      <c r="C15" s="39" t="s">
        <v>52</v>
      </c>
      <c r="D15" s="56"/>
      <c r="E15" s="33"/>
      <c r="F15" s="39" t="s">
        <v>52</v>
      </c>
      <c r="G15" s="43">
        <v>16</v>
      </c>
      <c r="H15" s="33" t="s">
        <v>54</v>
      </c>
      <c r="I15" s="39" t="s">
        <v>52</v>
      </c>
      <c r="J15" s="42">
        <v>17.9</v>
      </c>
      <c r="K15" s="57" t="s">
        <v>62</v>
      </c>
      <c r="L15" s="39" t="s">
        <v>52</v>
      </c>
      <c r="M15" s="43">
        <v>12.4</v>
      </c>
      <c r="N15" s="58" t="s">
        <v>76</v>
      </c>
      <c r="O15" s="39" t="s">
        <v>52</v>
      </c>
      <c r="P15" s="40">
        <v>12</v>
      </c>
      <c r="Q15" s="57" t="s">
        <v>63</v>
      </c>
      <c r="R15" s="39" t="s">
        <v>52</v>
      </c>
      <c r="S15" s="41">
        <v>12.8</v>
      </c>
      <c r="T15" s="37"/>
      <c r="U15" s="39" t="s">
        <v>52</v>
      </c>
      <c r="V15" s="59"/>
    </row>
    <row r="16" spans="1:22" s="38" customFormat="1" ht="18" customHeight="1" thickBot="1">
      <c r="A16" s="44"/>
      <c r="B16" s="30"/>
      <c r="C16" s="46" t="s">
        <v>59</v>
      </c>
      <c r="D16" s="60"/>
      <c r="E16" s="47"/>
      <c r="F16" s="31" t="s">
        <v>59</v>
      </c>
      <c r="G16" s="61">
        <v>3.1</v>
      </c>
      <c r="H16" s="48" t="s">
        <v>61</v>
      </c>
      <c r="I16" s="46" t="s">
        <v>59</v>
      </c>
      <c r="J16" s="40">
        <v>2.8</v>
      </c>
      <c r="K16" s="62" t="s">
        <v>77</v>
      </c>
      <c r="L16" s="46" t="s">
        <v>59</v>
      </c>
      <c r="M16" s="43">
        <v>2.9</v>
      </c>
      <c r="N16" s="62" t="s">
        <v>78</v>
      </c>
      <c r="O16" s="46" t="s">
        <v>59</v>
      </c>
      <c r="P16" s="40">
        <v>3</v>
      </c>
      <c r="Q16" s="62" t="s">
        <v>79</v>
      </c>
      <c r="R16" s="46" t="s">
        <v>59</v>
      </c>
      <c r="S16" s="41">
        <v>3.1</v>
      </c>
      <c r="T16" s="45"/>
      <c r="U16" s="46" t="s">
        <v>59</v>
      </c>
      <c r="V16" s="63"/>
    </row>
    <row r="17" spans="1:22" s="38" customFormat="1" ht="14.25" customHeight="1">
      <c r="A17" s="64" t="s">
        <v>80</v>
      </c>
      <c r="B17" s="65"/>
      <c r="C17" s="66" t="s">
        <v>81</v>
      </c>
      <c r="D17" s="67"/>
      <c r="E17" s="65" t="s">
        <v>1</v>
      </c>
      <c r="F17" s="66" t="s">
        <v>81</v>
      </c>
      <c r="G17" s="67">
        <f>IF(ISERROR(VLOOKUP(E17,'[1]選択メニュー'!$B$42:$E$48,2,FALSE)),"",VLOOKUP(E17,'[1]選択メニュー'!$B$42:$E$48,2,FALSE))</f>
        <v>749</v>
      </c>
      <c r="H17" s="65" t="s">
        <v>1</v>
      </c>
      <c r="I17" s="66" t="s">
        <v>81</v>
      </c>
      <c r="J17" s="68">
        <f>IF(ISERROR(VLOOKUP(H17,'[1]選択メニュー'!$B$42:$E$48,2,FALSE)),"",VLOOKUP(H17,'[1]選択メニュー'!$B$42:$E$48,2,FALSE))</f>
        <v>749</v>
      </c>
      <c r="K17" s="65" t="s">
        <v>1</v>
      </c>
      <c r="L17" s="66" t="s">
        <v>81</v>
      </c>
      <c r="M17" s="68">
        <f>IF(ISERROR(VLOOKUP(K17,'[1]選択メニュー'!$B$42:$E$48,2,FALSE)),"",VLOOKUP(K17,'[1]選択メニュー'!$B$42:$E$48,2,FALSE))</f>
        <v>749</v>
      </c>
      <c r="N17" s="65" t="s">
        <v>2</v>
      </c>
      <c r="O17" s="66" t="s">
        <v>81</v>
      </c>
      <c r="P17" s="68">
        <f>IF(ISERROR(VLOOKUP(N17,'[1]選択メニュー'!$B$42:$E$48,2,FALSE)),"",VLOOKUP(N17,'[1]選択メニュー'!$B$42:$E$48,2,FALSE))</f>
        <v>753</v>
      </c>
      <c r="Q17" s="65" t="s">
        <v>1</v>
      </c>
      <c r="R17" s="66" t="s">
        <v>81</v>
      </c>
      <c r="S17" s="68">
        <f>IF(ISERROR(VLOOKUP(Q17,'[1]選択メニュー'!$B$42:$E$48,2,FALSE)),"",VLOOKUP(Q17,'[1]選択メニュー'!$B$42:$E$48,2,FALSE))</f>
        <v>749</v>
      </c>
      <c r="T17" s="69"/>
      <c r="U17" s="31" t="s">
        <v>81</v>
      </c>
      <c r="V17" s="70">
        <f>IF(ISERROR(VLOOKUP(T17,'[1]選択メニュー'!$B$42:$E$48,2,FALSE)),"",VLOOKUP(T17,'[1]選択メニュー'!$B$42:$E$48,2,FALSE))</f>
      </c>
    </row>
    <row r="18" spans="1:22" s="38" customFormat="1" ht="14.25" customHeight="1">
      <c r="A18" s="71"/>
      <c r="B18" s="72"/>
      <c r="C18" s="39" t="s">
        <v>52</v>
      </c>
      <c r="D18" s="73"/>
      <c r="E18" s="72"/>
      <c r="F18" s="39" t="s">
        <v>52</v>
      </c>
      <c r="G18" s="73">
        <f>IF(ISERROR(VLOOKUP(E17,'[1]選択メニュー'!$B$42:$E$48,3,FALSE)),"",VLOOKUP(E17,'[1]選択メニュー'!$B$42:$E$48,3,FALSE))</f>
        <v>22.3</v>
      </c>
      <c r="H18" s="72"/>
      <c r="I18" s="39" t="s">
        <v>52</v>
      </c>
      <c r="J18" s="73">
        <f>IF(ISERROR(VLOOKUP(H17,'[1]選択メニュー'!$B$42:$E$48,3,FALSE)),"",VLOOKUP(H17,'[1]選択メニュー'!$B$42:$E$48,3,FALSE))</f>
        <v>22.3</v>
      </c>
      <c r="K18" s="72"/>
      <c r="L18" s="39" t="s">
        <v>52</v>
      </c>
      <c r="M18" s="73">
        <f>IF(ISERROR(VLOOKUP(K17,'[1]選択メニュー'!$B$42:$E$48,3,FALSE)),"",VLOOKUP(K17,'[1]選択メニュー'!$B$42:$E$48,3,FALSE))</f>
        <v>22.3</v>
      </c>
      <c r="N18" s="72"/>
      <c r="O18" s="39" t="s">
        <v>52</v>
      </c>
      <c r="P18" s="73">
        <f>IF(ISERROR(VLOOKUP(N17,'[1]選択メニュー'!$B$42:$E$48,3,FALSE)),"",VLOOKUP(N17,'[1]選択メニュー'!$B$42:$E$48,3,FALSE))</f>
        <v>23</v>
      </c>
      <c r="Q18" s="72"/>
      <c r="R18" s="39" t="s">
        <v>52</v>
      </c>
      <c r="S18" s="73">
        <f>IF(ISERROR(VLOOKUP(Q17,'[1]選択メニュー'!$B$42:$E$48,3,FALSE)),"",VLOOKUP(Q17,'[1]選択メニュー'!$B$42:$E$48,3,FALSE))</f>
        <v>22.3</v>
      </c>
      <c r="T18" s="74"/>
      <c r="U18" s="39" t="s">
        <v>52</v>
      </c>
      <c r="V18" s="35">
        <f>IF(ISERROR(VLOOKUP(T17,'[1]選択メニュー'!$B$42:$E$48,3,FALSE)),"",VLOOKUP(T17,'[1]選択メニュー'!$B$42:$E$48,3,FALSE))</f>
      </c>
    </row>
    <row r="19" spans="1:22" s="38" customFormat="1" ht="14.25" customHeight="1" thickBot="1">
      <c r="A19" s="75"/>
      <c r="B19" s="76"/>
      <c r="C19" s="46" t="s">
        <v>59</v>
      </c>
      <c r="D19" s="77"/>
      <c r="E19" s="76"/>
      <c r="F19" s="46" t="s">
        <v>59</v>
      </c>
      <c r="G19" s="77">
        <f>IF(ISERROR(VLOOKUP(E17,'[1]選択メニュー'!$B$42:$E$48,4,FALSE)),"",VLOOKUP(E17,'[1]選択メニュー'!$B$42:$E$48,4,FALSE))</f>
        <v>3.6</v>
      </c>
      <c r="H19" s="76"/>
      <c r="I19" s="46" t="s">
        <v>59</v>
      </c>
      <c r="J19" s="78">
        <f>IF(ISERROR(VLOOKUP(H17,'[1]選択メニュー'!$B$42:$E$48,4,FALSE)),"",VLOOKUP(H17,'[1]選択メニュー'!$B$42:$E$48,4,FALSE))</f>
        <v>3.6</v>
      </c>
      <c r="K19" s="76"/>
      <c r="L19" s="46" t="s">
        <v>59</v>
      </c>
      <c r="M19" s="78">
        <f>IF(ISERROR(VLOOKUP(K17,'[1]選択メニュー'!$B$42:$E$48,4,FALSE)),"",VLOOKUP(K17,'[1]選択メニュー'!$B$42:$E$48,4,FALSE))</f>
        <v>3.6</v>
      </c>
      <c r="N19" s="76"/>
      <c r="O19" s="46" t="s">
        <v>59</v>
      </c>
      <c r="P19" s="78">
        <f>IF(ISERROR(VLOOKUP(N17,'[1]選択メニュー'!$B$42:$E$48,4,FALSE)),"",VLOOKUP(N17,'[1]選択メニュー'!$B$42:$E$48,4,FALSE))</f>
        <v>3.6</v>
      </c>
      <c r="Q19" s="76"/>
      <c r="R19" s="46" t="s">
        <v>59</v>
      </c>
      <c r="S19" s="78">
        <f>IF(ISERROR(VLOOKUP(Q17,'[1]選択メニュー'!$B$42:$E$48,4,FALSE)),"",VLOOKUP(Q17,'[1]選択メニュー'!$B$42:$E$48,4,FALSE))</f>
        <v>3.6</v>
      </c>
      <c r="T19" s="79"/>
      <c r="U19" s="46" t="s">
        <v>59</v>
      </c>
      <c r="V19" s="49">
        <f>IF(ISERROR(VLOOKUP(T17,'[1]選択メニュー'!$B$42:$E$48,4,FALSE)),"",VLOOKUP(T17,'[1]選択メニュー'!$B$42:$E$48,4,FALSE))</f>
      </c>
    </row>
    <row r="20" spans="1:22" s="38" customFormat="1" ht="14.25" customHeight="1">
      <c r="A20" s="64" t="s">
        <v>82</v>
      </c>
      <c r="B20" s="65"/>
      <c r="C20" s="31" t="s">
        <v>81</v>
      </c>
      <c r="D20" s="68">
        <f>IF(ISERROR(VLOOKUP(B20,'[1]選択メニュー'!$B$3:$E$13,2,FALSE)),"",(VLOOKUP(B20,'[1]選択メニュー'!$B$3:$E$13,2,FALSE)))</f>
      </c>
      <c r="E20" s="65" t="s">
        <v>3</v>
      </c>
      <c r="F20" s="31" t="s">
        <v>81</v>
      </c>
      <c r="G20" s="68">
        <f>IF(ISERROR(VLOOKUP(E20,'[1]選択メニュー'!$B$3:$E$13,2,FALSE)),"",(VLOOKUP(E20,'[1]選択メニュー'!$B$3:$E$13,2,FALSE)))</f>
        <v>819</v>
      </c>
      <c r="H20" s="80" t="s">
        <v>4</v>
      </c>
      <c r="I20" s="81" t="s">
        <v>81</v>
      </c>
      <c r="J20" s="68">
        <f>IF(ISERROR(VLOOKUP(H20,'[1]選択メニュー'!$B$3:$E$13,2,FALSE)),"",(VLOOKUP(H20,'[1]選択メニュー'!$B$3:$E$13,2,FALSE)))</f>
        <v>810</v>
      </c>
      <c r="K20" s="80" t="s">
        <v>5</v>
      </c>
      <c r="L20" s="81" t="s">
        <v>81</v>
      </c>
      <c r="M20" s="68">
        <f>IF(ISERROR(VLOOKUP(K20,'[1]選択メニュー'!$B$3:$E$13,2,FALSE)),"",(VLOOKUP(K20,'[1]選択メニュー'!$B$3:$E$13,2,FALSE)))</f>
        <v>870</v>
      </c>
      <c r="N20" s="80" t="s">
        <v>6</v>
      </c>
      <c r="O20" s="81" t="s">
        <v>81</v>
      </c>
      <c r="P20" s="68">
        <f>IF(ISERROR(VLOOKUP(N20,'[1]選択メニュー'!$B$3:$E$13,2,FALSE)),"",(VLOOKUP(N20,'[1]選択メニュー'!$B$3:$E$13,2,FALSE)))</f>
        <v>870</v>
      </c>
      <c r="Q20" s="80" t="s">
        <v>7</v>
      </c>
      <c r="R20" s="81" t="s">
        <v>81</v>
      </c>
      <c r="S20" s="68">
        <f>IF(ISERROR(VLOOKUP(Q20,'[1]選択メニュー'!$B$3:$E$13,2,FALSE)),"",(VLOOKUP(Q20,'[1]選択メニュー'!$B$3:$E$13,2,FALSE)))</f>
        <v>765</v>
      </c>
      <c r="T20" s="69"/>
      <c r="U20" s="31" t="s">
        <v>81</v>
      </c>
      <c r="V20" s="70">
        <f>IF(ISERROR(VLOOKUP(T20,'[1]選択メニュー'!$B$3:$E$13,2,FALSE)),"",(VLOOKUP(T20,'[1]選択メニュー'!$B$3:$E$13,2,FALSE)))</f>
      </c>
    </row>
    <row r="21" spans="1:22" s="38" customFormat="1" ht="14.25" customHeight="1">
      <c r="A21" s="71"/>
      <c r="B21" s="72"/>
      <c r="C21" s="39" t="s">
        <v>52</v>
      </c>
      <c r="D21" s="73">
        <f>IF(ISERROR(VLOOKUP(B20,'[1]選択メニュー'!$B$3:$E$13,3,FALSE)),"",(VLOOKUP(B20,'[1]選択メニュー'!$B$3:$E$13,3,FALSE)))</f>
      </c>
      <c r="E21" s="72"/>
      <c r="F21" s="39" t="s">
        <v>52</v>
      </c>
      <c r="G21" s="73">
        <f>IF(ISERROR(VLOOKUP(E20,'[1]選択メニュー'!$B$3:$E$13,3,FALSE)),"",(VLOOKUP(E20,'[1]選択メニュー'!$B$3:$E$13,3,FALSE)))</f>
        <v>16</v>
      </c>
      <c r="H21" s="82"/>
      <c r="I21" s="83" t="s">
        <v>52</v>
      </c>
      <c r="J21" s="73">
        <f>IF(ISERROR(VLOOKUP(H20,'[1]選択メニュー'!$B$3:$E$13,3,FALSE)),"",(VLOOKUP(H20,'[1]選択メニュー'!$B$3:$E$13,3,FALSE)))</f>
        <v>15.3</v>
      </c>
      <c r="K21" s="82"/>
      <c r="L21" s="83" t="s">
        <v>52</v>
      </c>
      <c r="M21" s="73">
        <f>IF(ISERROR(VLOOKUP(K20,'[1]選択メニュー'!$B$3:$E$13,3,FALSE)),"",(VLOOKUP(K20,'[1]選択メニュー'!$B$3:$E$13,3,FALSE)))</f>
        <v>22</v>
      </c>
      <c r="N21" s="82"/>
      <c r="O21" s="83" t="s">
        <v>52</v>
      </c>
      <c r="P21" s="73">
        <f>IF(ISERROR(VLOOKUP(N20,'[1]選択メニュー'!$B$3:$E$13,3,FALSE)),"",(VLOOKUP(N20,'[1]選択メニュー'!$B$3:$E$13,3,FALSE)))</f>
        <v>21</v>
      </c>
      <c r="Q21" s="82"/>
      <c r="R21" s="83" t="s">
        <v>52</v>
      </c>
      <c r="S21" s="73">
        <f>IF(ISERROR(VLOOKUP(Q20,'[1]選択メニュー'!$B$3:$E$13,3,FALSE)),"",(VLOOKUP(Q20,'[1]選択メニュー'!$B$3:$E$13,3,FALSE)))</f>
        <v>16</v>
      </c>
      <c r="T21" s="74"/>
      <c r="U21" s="39" t="s">
        <v>52</v>
      </c>
      <c r="V21" s="35">
        <f>IF(ISERROR(VLOOKUP(T20,'[1]選択メニュー'!$B$3:$E$13,3,FALSE)),"",(VLOOKUP(T20,'[1]選択メニュー'!$B$3:$E$13,3,FALSE)))</f>
      </c>
    </row>
    <row r="22" spans="1:22" s="38" customFormat="1" ht="14.25" customHeight="1" thickBot="1">
      <c r="A22" s="75"/>
      <c r="B22" s="76"/>
      <c r="C22" s="46" t="s">
        <v>59</v>
      </c>
      <c r="D22" s="84">
        <f>IF(ISERROR(VLOOKUP(B20,'[1]選択メニュー'!$B$3:$E$13,4,FALSE)),"",(VLOOKUP(B20,'[1]選択メニュー'!$B$3:$E$13,4,FALSE)))</f>
      </c>
      <c r="E22" s="76"/>
      <c r="F22" s="46" t="s">
        <v>59</v>
      </c>
      <c r="G22" s="84">
        <f>IF(ISERROR(VLOOKUP(E20,'[1]選択メニュー'!$B$3:$E$13,4,FALSE)),"",(VLOOKUP(E20,'[1]選択メニュー'!$B$3:$E$13,4,FALSE)))</f>
        <v>2</v>
      </c>
      <c r="H22" s="85"/>
      <c r="I22" s="86" t="s">
        <v>59</v>
      </c>
      <c r="J22" s="84">
        <f>IF(ISERROR(VLOOKUP(H20,'[1]選択メニュー'!$B$3:$E$13,4,FALSE)),"",(VLOOKUP(H20,'[1]選択メニュー'!$B$3:$E$13,4,FALSE)))</f>
        <v>2.2</v>
      </c>
      <c r="K22" s="85"/>
      <c r="L22" s="86" t="s">
        <v>59</v>
      </c>
      <c r="M22" s="84">
        <f>IF(ISERROR(VLOOKUP(K20,'[1]選択メニュー'!$B$3:$E$13,4,FALSE)),"",(VLOOKUP(K20,'[1]選択メニュー'!$B$3:$E$13,4,FALSE)))</f>
        <v>1.9</v>
      </c>
      <c r="N22" s="85"/>
      <c r="O22" s="86" t="s">
        <v>59</v>
      </c>
      <c r="P22" s="84">
        <f>IF(ISERROR(VLOOKUP(N20,'[1]選択メニュー'!$B$3:$E$13,4,FALSE)),"",(VLOOKUP(N20,'[1]選択メニュー'!$B$3:$E$13,4,FALSE)))</f>
        <v>1.9</v>
      </c>
      <c r="Q22" s="85"/>
      <c r="R22" s="86" t="s">
        <v>59</v>
      </c>
      <c r="S22" s="84">
        <f>IF(ISERROR(VLOOKUP(Q20,'[1]選択メニュー'!$B$3:$E$13,4,FALSE)),"",(VLOOKUP(Q20,'[1]選択メニュー'!$B$3:$E$13,4,FALSE)))</f>
        <v>2</v>
      </c>
      <c r="T22" s="79"/>
      <c r="U22" s="46" t="s">
        <v>59</v>
      </c>
      <c r="V22" s="49">
        <f>IF(ISERROR(VLOOKUP(T20,'[1]選択メニュー'!$B$3:$E$13,4,FALSE)),"",(VLOOKUP(T20,'[1]選択メニュー'!$B$3:$E$13,4,FALSE)))</f>
      </c>
    </row>
    <row r="23" spans="1:22" s="38" customFormat="1" ht="14.25" customHeight="1">
      <c r="A23" s="64" t="s">
        <v>83</v>
      </c>
      <c r="B23" s="65" t="s">
        <v>8</v>
      </c>
      <c r="C23" s="66" t="s">
        <v>84</v>
      </c>
      <c r="D23" s="68">
        <f>IF(ISERROR(VLOOKUP(B23,'[1]選択メニュー'!$B$18:$E$37,2,FALSE)),"",(VLOOKUP(B23,'[1]選択メニュー'!$B$18:$E$37,2,FALSE)))</f>
        <v>410</v>
      </c>
      <c r="E23" s="65" t="s">
        <v>9</v>
      </c>
      <c r="F23" s="66" t="s">
        <v>84</v>
      </c>
      <c r="G23" s="68">
        <f>IF(ISERROR(VLOOKUP(E23,'[1]選択メニュー'!$B$18:$E$37,2,FALSE)),"",(VLOOKUP(E23,'[1]選択メニュー'!$B$18:$E$37,2,FALSE)))</f>
        <v>410</v>
      </c>
      <c r="H23" s="80" t="s">
        <v>10</v>
      </c>
      <c r="I23" s="81" t="s">
        <v>84</v>
      </c>
      <c r="J23" s="68">
        <f>IF(ISERROR(VLOOKUP(H23,'[1]選択メニュー'!$B$18:$E$37,2,FALSE)),"",(VLOOKUP(H23,'[1]選択メニュー'!$B$18:$E$37,2,FALSE)))</f>
        <v>429</v>
      </c>
      <c r="K23" s="80" t="s">
        <v>11</v>
      </c>
      <c r="L23" s="81" t="s">
        <v>84</v>
      </c>
      <c r="M23" s="68">
        <f>IF(ISERROR(VLOOKUP(K23,'[1]選択メニュー'!$B$18:$E$37,2,FALSE)),"",(VLOOKUP(K23,'[1]選択メニュー'!$B$18:$E$37,2,FALSE)))</f>
        <v>480</v>
      </c>
      <c r="N23" s="80" t="s">
        <v>12</v>
      </c>
      <c r="O23" s="81" t="s">
        <v>84</v>
      </c>
      <c r="P23" s="68">
        <f>IF(ISERROR(VLOOKUP(N23,'[1]選択メニュー'!$B$18:$E$37,2,FALSE)),"",(VLOOKUP(N23,'[1]選択メニュー'!$B$18:$E$37,2,FALSE)))</f>
        <v>420</v>
      </c>
      <c r="Q23" s="80" t="s">
        <v>13</v>
      </c>
      <c r="R23" s="81" t="s">
        <v>84</v>
      </c>
      <c r="S23" s="68">
        <f>IF(ISERROR(VLOOKUP(Q23,'[1]選択メニュー'!$B$18:$E$37,2,FALSE)),"",(VLOOKUP(Q23,'[1]選択メニュー'!$B$18:$E$37,2,FALSE)))</f>
        <v>429</v>
      </c>
      <c r="T23" s="69" t="s">
        <v>14</v>
      </c>
      <c r="U23" s="31" t="s">
        <v>84</v>
      </c>
      <c r="V23" s="70">
        <f>IF(ISERROR(VLOOKUP(T23,'[1]選択メニュー'!$B$18:$E$37,2,FALSE)),"",(VLOOKUP(T23,'[1]選択メニュー'!$B$18:$E$37,2,FALSE)))</f>
        <v>540</v>
      </c>
    </row>
    <row r="24" spans="1:22" s="38" customFormat="1" ht="14.25" customHeight="1">
      <c r="A24" s="71"/>
      <c r="B24" s="72"/>
      <c r="C24" s="39" t="s">
        <v>52</v>
      </c>
      <c r="D24" s="73">
        <f>IF(ISERROR(VLOOKUP(B23,'[1]選択メニュー'!$B$18:$E$37,3,FALSE)),"",(VLOOKUP(B23,'[1]選択メニュー'!$B$18:$E$37,3,FALSE)))</f>
        <v>6.5</v>
      </c>
      <c r="E24" s="72"/>
      <c r="F24" s="39" t="s">
        <v>52</v>
      </c>
      <c r="G24" s="73">
        <f>IF(ISERROR(VLOOKUP(E23,'[1]選択メニュー'!$B$18:$E$37,3,FALSE)),"",(VLOOKUP(E23,'[1]選択メニュー'!$B$18:$E$37,3,FALSE)))</f>
        <v>8.5</v>
      </c>
      <c r="H24" s="82"/>
      <c r="I24" s="83" t="s">
        <v>52</v>
      </c>
      <c r="J24" s="73">
        <f>IF(ISERROR(VLOOKUP(H23,'[1]選択メニュー'!$B$18:$E$37,3,FALSE)),"",(VLOOKUP(H23,'[1]選択メニュー'!$B$18:$E$37,3,FALSE)))</f>
        <v>5</v>
      </c>
      <c r="K24" s="82"/>
      <c r="L24" s="83" t="s">
        <v>52</v>
      </c>
      <c r="M24" s="73">
        <f>IF(ISERROR(VLOOKUP(K23,'[1]選択メニュー'!$B$18:$E$37,3,FALSE)),"",(VLOOKUP(K23,'[1]選択メニュー'!$B$18:$E$37,3,FALSE)))</f>
        <v>7.5</v>
      </c>
      <c r="N24" s="82"/>
      <c r="O24" s="83" t="s">
        <v>52</v>
      </c>
      <c r="P24" s="73">
        <f>IF(ISERROR(VLOOKUP(N23,'[1]選択メニュー'!$B$18:$E$37,3,FALSE)),"",(VLOOKUP(N23,'[1]選択メニュー'!$B$18:$E$37,3,FALSE)))</f>
        <v>10.9</v>
      </c>
      <c r="Q24" s="82"/>
      <c r="R24" s="83" t="s">
        <v>52</v>
      </c>
      <c r="S24" s="73">
        <f>IF(ISERROR(VLOOKUP(Q23,'[1]選択メニュー'!$B$18:$E$37,3,FALSE)),"",(VLOOKUP(Q23,'[1]選択メニュー'!$B$18:$E$37,3,FALSE)))</f>
        <v>5</v>
      </c>
      <c r="T24" s="74"/>
      <c r="U24" s="39" t="s">
        <v>52</v>
      </c>
      <c r="V24" s="87">
        <f>IF(ISERROR(VLOOKUP(T23,'[1]選択メニュー'!$B$18:$E$37,3,FALSE)),"",(VLOOKUP(T23,'[1]選択メニュー'!$B$18:$E$37,3,FALSE)))</f>
        <v>15</v>
      </c>
    </row>
    <row r="25" spans="1:22" s="38" customFormat="1" ht="14.25" customHeight="1" thickBot="1">
      <c r="A25" s="75"/>
      <c r="B25" s="76"/>
      <c r="C25" s="46" t="s">
        <v>59</v>
      </c>
      <c r="D25" s="88">
        <f>IF(ISERROR(VLOOKUP(B23,'[1]選択メニュー'!$B$18:$E$37,4,FALSE)),"",(VLOOKUP(B23,'[1]選択メニュー'!$B$18:$E$37,4,FALSE)))</f>
        <v>5.1</v>
      </c>
      <c r="E25" s="76"/>
      <c r="F25" s="46" t="s">
        <v>59</v>
      </c>
      <c r="G25" s="88">
        <f>IF(ISERROR(VLOOKUP(E23,'[1]選択メニュー'!$B$18:$E$37,4,FALSE)),"",(VLOOKUP(E23,'[1]選択メニュー'!$B$18:$E$37,4,FALSE)))</f>
        <v>5.1</v>
      </c>
      <c r="H25" s="85"/>
      <c r="I25" s="86" t="s">
        <v>59</v>
      </c>
      <c r="J25" s="77">
        <f>IF(ISERROR(VLOOKUP(H23,'[1]選択メニュー'!$B$18:$E$37,4,FALSE)),"",(VLOOKUP(H23,'[1]選択メニュー'!$B$18:$E$37,4,FALSE)))</f>
        <v>4.9</v>
      </c>
      <c r="K25" s="85"/>
      <c r="L25" s="86" t="s">
        <v>59</v>
      </c>
      <c r="M25" s="77">
        <f>IF(ISERROR(VLOOKUP(K23,'[1]選択メニュー'!$B$18:$E$37,4,FALSE)),"",(VLOOKUP(K23,'[1]選択メニュー'!$B$18:$E$37,4,FALSE)))</f>
        <v>4.7</v>
      </c>
      <c r="N25" s="85"/>
      <c r="O25" s="86" t="s">
        <v>59</v>
      </c>
      <c r="P25" s="77">
        <f>IF(ISERROR(VLOOKUP(N23,'[1]選択メニュー'!$B$18:$E$37,4,FALSE)),"",(VLOOKUP(N23,'[1]選択メニュー'!$B$18:$E$37,4,FALSE)))</f>
        <v>5.1</v>
      </c>
      <c r="Q25" s="85"/>
      <c r="R25" s="86" t="s">
        <v>59</v>
      </c>
      <c r="S25" s="77">
        <f>IF(ISERROR(VLOOKUP(Q23,'[1]選択メニュー'!$B$18:$E$37,4,FALSE)),"",(VLOOKUP(Q23,'[1]選択メニュー'!$B$18:$E$37,4,FALSE)))</f>
        <v>5.6</v>
      </c>
      <c r="T25" s="79"/>
      <c r="U25" s="46" t="s">
        <v>59</v>
      </c>
      <c r="V25" s="49">
        <f>IF(ISERROR(VLOOKUP(T23,'[1]選択メニュー'!$B$18:$E$37,4,FALSE)),"",(VLOOKUP(T23,'[1]選択メニュー'!$B$18:$E$37,4,FALSE)))</f>
        <v>6.6</v>
      </c>
    </row>
    <row r="26" s="38" customFormat="1" ht="13.5" customHeight="1" thickBot="1"/>
    <row r="27" spans="2:22" s="38" customFormat="1" ht="17.25" customHeight="1">
      <c r="B27" s="12">
        <f>DATE($B$2,$C$2,$D$2+8)</f>
        <v>41672</v>
      </c>
      <c r="C27" s="89"/>
      <c r="D27" s="89"/>
      <c r="E27" s="14">
        <f>DATE($B$2,$C$2,$D$2+9)</f>
        <v>41673</v>
      </c>
      <c r="F27" s="15"/>
      <c r="G27" s="16"/>
      <c r="H27" s="15">
        <f>DATE($B$2,$C$2,$D$2+10)</f>
        <v>41674</v>
      </c>
      <c r="I27" s="15"/>
      <c r="J27" s="15"/>
      <c r="K27" s="14">
        <f>DATE($B$2,$C$2,$D$2+11)</f>
        <v>41675</v>
      </c>
      <c r="L27" s="15"/>
      <c r="M27" s="16"/>
      <c r="N27" s="15">
        <f>DATE($B$2,$C$2,$D$2+12)</f>
        <v>41676</v>
      </c>
      <c r="O27" s="15"/>
      <c r="P27" s="15"/>
      <c r="Q27" s="14">
        <f>DATE($B$2,$C$2,$D$2+13)</f>
        <v>41677</v>
      </c>
      <c r="R27" s="15"/>
      <c r="S27" s="16"/>
      <c r="T27" s="15">
        <f>DATE($B$2,$C$2,$D$2+14)</f>
        <v>41678</v>
      </c>
      <c r="U27" s="15"/>
      <c r="V27" s="17"/>
    </row>
    <row r="28" spans="2:22" s="38" customFormat="1" ht="17.25" customHeight="1" thickBot="1">
      <c r="B28" s="90"/>
      <c r="C28" s="91"/>
      <c r="D28" s="91"/>
      <c r="E28" s="20"/>
      <c r="F28" s="21"/>
      <c r="G28" s="22"/>
      <c r="H28" s="21"/>
      <c r="I28" s="21"/>
      <c r="J28" s="21"/>
      <c r="K28" s="20"/>
      <c r="L28" s="21"/>
      <c r="M28" s="22"/>
      <c r="N28" s="21"/>
      <c r="O28" s="21"/>
      <c r="P28" s="21"/>
      <c r="Q28" s="20"/>
      <c r="R28" s="21"/>
      <c r="S28" s="22"/>
      <c r="T28" s="21"/>
      <c r="U28" s="21"/>
      <c r="V28" s="23"/>
    </row>
    <row r="29" spans="1:22" s="28" customFormat="1" ht="27" customHeight="1">
      <c r="A29" s="24" t="s">
        <v>85</v>
      </c>
      <c r="B29" s="25" t="s">
        <v>86</v>
      </c>
      <c r="C29" s="26"/>
      <c r="D29" s="27"/>
      <c r="E29" s="25" t="s">
        <v>87</v>
      </c>
      <c r="F29" s="26"/>
      <c r="G29" s="26"/>
      <c r="H29" s="25" t="s">
        <v>88</v>
      </c>
      <c r="I29" s="26"/>
      <c r="J29" s="27"/>
      <c r="K29" s="25" t="s">
        <v>89</v>
      </c>
      <c r="L29" s="26"/>
      <c r="M29" s="27"/>
      <c r="N29" s="25" t="s">
        <v>90</v>
      </c>
      <c r="O29" s="26"/>
      <c r="P29" s="27"/>
      <c r="Q29" s="25" t="s">
        <v>91</v>
      </c>
      <c r="R29" s="26"/>
      <c r="S29" s="27"/>
      <c r="T29" s="53" t="s">
        <v>92</v>
      </c>
      <c r="U29" s="54"/>
      <c r="V29" s="55"/>
    </row>
    <row r="30" spans="1:22" s="38" customFormat="1" ht="18" customHeight="1">
      <c r="A30" s="29"/>
      <c r="B30" s="33" t="s">
        <v>54</v>
      </c>
      <c r="C30" s="31" t="s">
        <v>39</v>
      </c>
      <c r="D30" s="92">
        <v>836</v>
      </c>
      <c r="E30" s="33"/>
      <c r="F30" s="31" t="s">
        <v>39</v>
      </c>
      <c r="G30" s="36">
        <v>781</v>
      </c>
      <c r="H30" s="33" t="s">
        <v>93</v>
      </c>
      <c r="I30" s="31" t="s">
        <v>39</v>
      </c>
      <c r="J30" s="34">
        <v>829</v>
      </c>
      <c r="K30" s="33" t="s">
        <v>94</v>
      </c>
      <c r="L30" s="31" t="s">
        <v>95</v>
      </c>
      <c r="M30" s="35">
        <v>795</v>
      </c>
      <c r="N30" s="30"/>
      <c r="O30" s="31" t="s">
        <v>95</v>
      </c>
      <c r="P30" s="36">
        <v>811</v>
      </c>
      <c r="Q30" s="33" t="s">
        <v>96</v>
      </c>
      <c r="R30" s="31" t="s">
        <v>95</v>
      </c>
      <c r="S30" s="34">
        <v>793</v>
      </c>
      <c r="T30" s="37" t="s">
        <v>97</v>
      </c>
      <c r="U30" s="31" t="s">
        <v>39</v>
      </c>
      <c r="V30" s="35">
        <v>790</v>
      </c>
    </row>
    <row r="31" spans="1:22" s="38" customFormat="1" ht="18" customHeight="1">
      <c r="A31" s="29"/>
      <c r="B31" s="33" t="s">
        <v>98</v>
      </c>
      <c r="C31" s="39" t="s">
        <v>45</v>
      </c>
      <c r="D31" s="93">
        <v>24</v>
      </c>
      <c r="E31" s="33"/>
      <c r="F31" s="39" t="s">
        <v>45</v>
      </c>
      <c r="G31" s="42">
        <v>25.5</v>
      </c>
      <c r="H31" s="33" t="s">
        <v>99</v>
      </c>
      <c r="I31" s="39" t="s">
        <v>45</v>
      </c>
      <c r="J31" s="41">
        <v>30.9</v>
      </c>
      <c r="K31" s="33" t="s">
        <v>100</v>
      </c>
      <c r="L31" s="39" t="s">
        <v>45</v>
      </c>
      <c r="M31" s="43">
        <v>32.1</v>
      </c>
      <c r="N31" s="30"/>
      <c r="O31" s="39" t="s">
        <v>45</v>
      </c>
      <c r="P31" s="42">
        <v>24.6</v>
      </c>
      <c r="Q31" s="33" t="s">
        <v>101</v>
      </c>
      <c r="R31" s="39" t="s">
        <v>45</v>
      </c>
      <c r="S31" s="41">
        <v>21.8</v>
      </c>
      <c r="T31" s="37" t="s">
        <v>102</v>
      </c>
      <c r="U31" s="39" t="s">
        <v>45</v>
      </c>
      <c r="V31" s="43">
        <v>23.5</v>
      </c>
    </row>
    <row r="32" spans="1:22" s="38" customFormat="1" ht="18" customHeight="1">
      <c r="A32" s="29"/>
      <c r="B32" s="33" t="s">
        <v>103</v>
      </c>
      <c r="C32" s="39" t="s">
        <v>52</v>
      </c>
      <c r="D32" s="94">
        <v>23.9</v>
      </c>
      <c r="E32" s="33"/>
      <c r="F32" s="39" t="s">
        <v>52</v>
      </c>
      <c r="G32" s="40">
        <v>24</v>
      </c>
      <c r="H32" s="33" t="s">
        <v>104</v>
      </c>
      <c r="I32" s="39" t="s">
        <v>52</v>
      </c>
      <c r="J32" s="41">
        <v>37.5</v>
      </c>
      <c r="K32" s="33" t="s">
        <v>105</v>
      </c>
      <c r="L32" s="39" t="s">
        <v>52</v>
      </c>
      <c r="M32" s="43">
        <v>22</v>
      </c>
      <c r="N32" s="30"/>
      <c r="O32" s="39" t="s">
        <v>52</v>
      </c>
      <c r="P32" s="42">
        <v>23.7</v>
      </c>
      <c r="Q32" s="33" t="s">
        <v>38</v>
      </c>
      <c r="R32" s="39" t="s">
        <v>52</v>
      </c>
      <c r="S32" s="41">
        <v>19.8</v>
      </c>
      <c r="T32" s="37" t="s">
        <v>106</v>
      </c>
      <c r="U32" s="39" t="s">
        <v>52</v>
      </c>
      <c r="V32" s="43">
        <v>18.1</v>
      </c>
    </row>
    <row r="33" spans="1:22" s="38" customFormat="1" ht="18" customHeight="1" thickBot="1">
      <c r="A33" s="44"/>
      <c r="B33" s="48" t="s">
        <v>107</v>
      </c>
      <c r="C33" s="46" t="s">
        <v>59</v>
      </c>
      <c r="D33" s="94">
        <v>2.9</v>
      </c>
      <c r="E33" s="48"/>
      <c r="F33" s="46" t="s">
        <v>59</v>
      </c>
      <c r="G33" s="40">
        <v>3.1</v>
      </c>
      <c r="H33" s="48" t="s">
        <v>108</v>
      </c>
      <c r="I33" s="46" t="s">
        <v>59</v>
      </c>
      <c r="J33" s="41">
        <v>3.2</v>
      </c>
      <c r="K33" s="48" t="s">
        <v>109</v>
      </c>
      <c r="L33" s="46" t="s">
        <v>59</v>
      </c>
      <c r="M33" s="43">
        <v>2.9</v>
      </c>
      <c r="N33" s="58"/>
      <c r="O33" s="46" t="s">
        <v>59</v>
      </c>
      <c r="P33" s="42">
        <v>3.3</v>
      </c>
      <c r="Q33" s="48" t="s">
        <v>110</v>
      </c>
      <c r="R33" s="46" t="s">
        <v>59</v>
      </c>
      <c r="S33" s="41">
        <v>3.2</v>
      </c>
      <c r="T33" s="45" t="s">
        <v>111</v>
      </c>
      <c r="U33" s="46" t="s">
        <v>59</v>
      </c>
      <c r="V33" s="41">
        <v>3</v>
      </c>
    </row>
    <row r="34" spans="1:22" s="99" customFormat="1" ht="27" customHeight="1">
      <c r="A34" s="95" t="s">
        <v>65</v>
      </c>
      <c r="B34" s="96"/>
      <c r="C34" s="97"/>
      <c r="D34" s="98"/>
      <c r="E34" s="25" t="s">
        <v>112</v>
      </c>
      <c r="F34" s="26"/>
      <c r="G34" s="26"/>
      <c r="H34" s="25" t="s">
        <v>113</v>
      </c>
      <c r="I34" s="26"/>
      <c r="J34" s="27"/>
      <c r="K34" s="25" t="s">
        <v>114</v>
      </c>
      <c r="L34" s="26"/>
      <c r="M34" s="27"/>
      <c r="N34" s="25" t="s">
        <v>115</v>
      </c>
      <c r="O34" s="26"/>
      <c r="P34" s="27"/>
      <c r="Q34" s="25" t="s">
        <v>116</v>
      </c>
      <c r="R34" s="26"/>
      <c r="S34" s="27"/>
      <c r="T34" s="50"/>
      <c r="U34" s="51"/>
      <c r="V34" s="52"/>
    </row>
    <row r="35" spans="1:22" s="104" customFormat="1" ht="18" customHeight="1">
      <c r="A35" s="95"/>
      <c r="B35" s="33"/>
      <c r="C35" s="100" t="s">
        <v>74</v>
      </c>
      <c r="D35" s="101"/>
      <c r="E35" s="33" t="s">
        <v>117</v>
      </c>
      <c r="F35" s="100" t="s">
        <v>118</v>
      </c>
      <c r="G35" s="102">
        <v>597</v>
      </c>
      <c r="H35" s="33" t="s">
        <v>104</v>
      </c>
      <c r="I35" s="100" t="s">
        <v>39</v>
      </c>
      <c r="J35" s="103">
        <v>590</v>
      </c>
      <c r="K35" s="33" t="s">
        <v>100</v>
      </c>
      <c r="L35" s="100" t="s">
        <v>39</v>
      </c>
      <c r="M35" s="103">
        <v>575</v>
      </c>
      <c r="N35" s="30" t="s">
        <v>54</v>
      </c>
      <c r="O35" s="100" t="s">
        <v>39</v>
      </c>
      <c r="P35" s="102">
        <v>608</v>
      </c>
      <c r="Q35" s="33" t="s">
        <v>101</v>
      </c>
      <c r="R35" s="100" t="s">
        <v>39</v>
      </c>
      <c r="S35" s="103">
        <v>586</v>
      </c>
      <c r="T35" s="30"/>
      <c r="U35" s="100" t="s">
        <v>39</v>
      </c>
      <c r="V35" s="103"/>
    </row>
    <row r="36" spans="1:22" s="104" customFormat="1" ht="18" customHeight="1">
      <c r="A36" s="95"/>
      <c r="B36" s="33"/>
      <c r="C36" s="105" t="s">
        <v>45</v>
      </c>
      <c r="D36" s="106"/>
      <c r="E36" s="33" t="s">
        <v>119</v>
      </c>
      <c r="F36" s="105" t="s">
        <v>45</v>
      </c>
      <c r="G36" s="107">
        <v>19.2</v>
      </c>
      <c r="H36" s="33" t="s">
        <v>120</v>
      </c>
      <c r="I36" s="105" t="s">
        <v>45</v>
      </c>
      <c r="J36" s="108">
        <v>27.3</v>
      </c>
      <c r="K36" s="33" t="s">
        <v>105</v>
      </c>
      <c r="L36" s="105" t="s">
        <v>45</v>
      </c>
      <c r="M36" s="108">
        <v>34.2</v>
      </c>
      <c r="N36" s="30" t="s">
        <v>121</v>
      </c>
      <c r="O36" s="105" t="s">
        <v>45</v>
      </c>
      <c r="P36" s="107">
        <v>23.8</v>
      </c>
      <c r="Q36" s="33" t="s">
        <v>38</v>
      </c>
      <c r="R36" s="105" t="s">
        <v>45</v>
      </c>
      <c r="S36" s="73">
        <v>21.9</v>
      </c>
      <c r="T36" s="30"/>
      <c r="U36" s="105" t="s">
        <v>45</v>
      </c>
      <c r="V36" s="73"/>
    </row>
    <row r="37" spans="1:22" s="104" customFormat="1" ht="18" customHeight="1">
      <c r="A37" s="95"/>
      <c r="B37" s="33"/>
      <c r="C37" s="105" t="s">
        <v>52</v>
      </c>
      <c r="D37" s="109"/>
      <c r="E37" s="33" t="s">
        <v>122</v>
      </c>
      <c r="F37" s="105" t="s">
        <v>52</v>
      </c>
      <c r="G37" s="107">
        <v>16.2</v>
      </c>
      <c r="H37" s="33" t="s">
        <v>93</v>
      </c>
      <c r="I37" s="105" t="s">
        <v>52</v>
      </c>
      <c r="J37" s="73">
        <v>15.9</v>
      </c>
      <c r="K37" s="110" t="s">
        <v>109</v>
      </c>
      <c r="L37" s="105" t="s">
        <v>52</v>
      </c>
      <c r="M37" s="108">
        <v>11.3</v>
      </c>
      <c r="N37" s="30" t="s">
        <v>123</v>
      </c>
      <c r="O37" s="105" t="s">
        <v>52</v>
      </c>
      <c r="P37" s="111">
        <v>13</v>
      </c>
      <c r="Q37" s="110" t="s">
        <v>110</v>
      </c>
      <c r="R37" s="105" t="s">
        <v>52</v>
      </c>
      <c r="S37" s="73">
        <v>11.5</v>
      </c>
      <c r="T37" s="30"/>
      <c r="U37" s="105" t="s">
        <v>52</v>
      </c>
      <c r="V37" s="112"/>
    </row>
    <row r="38" spans="1:22" s="104" customFormat="1" ht="18" customHeight="1" thickBot="1">
      <c r="A38" s="113"/>
      <c r="B38" s="33"/>
      <c r="C38" s="114" t="s">
        <v>59</v>
      </c>
      <c r="D38" s="115"/>
      <c r="E38" s="48" t="s">
        <v>124</v>
      </c>
      <c r="F38" s="114" t="s">
        <v>59</v>
      </c>
      <c r="G38" s="116">
        <v>3.1</v>
      </c>
      <c r="H38" s="33" t="s">
        <v>99</v>
      </c>
      <c r="I38" s="114" t="s">
        <v>59</v>
      </c>
      <c r="J38" s="73">
        <v>3.2</v>
      </c>
      <c r="K38" s="57" t="s">
        <v>125</v>
      </c>
      <c r="L38" s="114" t="s">
        <v>59</v>
      </c>
      <c r="M38" s="108">
        <v>2.8</v>
      </c>
      <c r="N38" s="58" t="s">
        <v>48</v>
      </c>
      <c r="O38" s="114" t="s">
        <v>59</v>
      </c>
      <c r="P38" s="111">
        <v>3.1</v>
      </c>
      <c r="Q38" s="57" t="s">
        <v>126</v>
      </c>
      <c r="R38" s="114" t="s">
        <v>59</v>
      </c>
      <c r="S38" s="73">
        <v>3.1</v>
      </c>
      <c r="T38" s="30"/>
      <c r="U38" s="114" t="s">
        <v>59</v>
      </c>
      <c r="V38" s="117"/>
    </row>
    <row r="39" spans="1:22" s="104" customFormat="1" ht="14.25" customHeight="1">
      <c r="A39" s="118" t="s">
        <v>80</v>
      </c>
      <c r="B39" s="119"/>
      <c r="C39" s="31" t="s">
        <v>81</v>
      </c>
      <c r="D39" s="70">
        <f>IF(ISERROR(VLOOKUP(B39,'[1]選択メニュー'!$B$42:$E$48,2,FALSE)),"",VLOOKUP(B39,'[1]選択メニュー'!$B$42:$E$48,2,FALSE))</f>
      </c>
      <c r="E39" s="65" t="s">
        <v>1</v>
      </c>
      <c r="F39" s="100" t="s">
        <v>81</v>
      </c>
      <c r="G39" s="120">
        <f>IF(ISERROR(VLOOKUP(E39,'[1]選択メニュー'!$B$42:$E$48,2,FALSE)),"",VLOOKUP(E39,'[1]選択メニュー'!$B$42:$E$48,2,FALSE))</f>
        <v>749</v>
      </c>
      <c r="H39" s="65" t="s">
        <v>15</v>
      </c>
      <c r="I39" s="100" t="s">
        <v>81</v>
      </c>
      <c r="J39" s="70">
        <f>IF(ISERROR(VLOOKUP(H39,'[1]選択メニュー'!$B$42:$E$48,2,FALSE)),"",VLOOKUP(H39,'[1]選択メニュー'!$B$42:$E$48,2,FALSE))</f>
        <v>741</v>
      </c>
      <c r="K39" s="65" t="s">
        <v>16</v>
      </c>
      <c r="L39" s="100" t="s">
        <v>81</v>
      </c>
      <c r="M39" s="70">
        <f>IF(ISERROR(VLOOKUP(K39,'[1]選択メニュー'!$B$42:$E$48,2,FALSE)),"",VLOOKUP(K39,'[1]選択メニュー'!$B$42:$E$48,2,FALSE))</f>
        <v>853</v>
      </c>
      <c r="N39" s="65" t="s">
        <v>2</v>
      </c>
      <c r="O39" s="100" t="s">
        <v>81</v>
      </c>
      <c r="P39" s="70">
        <f>IF(ISERROR(VLOOKUP(N39,'[1]選択メニュー'!$B$42:$E$48,2,FALSE)),"",VLOOKUP(N39,'[1]選択メニュー'!$B$42:$E$48,2,FALSE))</f>
        <v>753</v>
      </c>
      <c r="Q39" s="65" t="s">
        <v>17</v>
      </c>
      <c r="R39" s="100" t="s">
        <v>81</v>
      </c>
      <c r="S39" s="70">
        <f>IF(ISERROR(VLOOKUP(Q39,'[1]選択メニュー'!$B$42:$E$48,2,FALSE)),"",VLOOKUP(Q39,'[1]選択メニュー'!$B$42:$E$48,2,FALSE))</f>
        <v>749</v>
      </c>
      <c r="T39" s="65"/>
      <c r="U39" s="100" t="s">
        <v>81</v>
      </c>
      <c r="V39" s="70">
        <f>IF(ISERROR(VLOOKUP(T39,'[1]選択メニュー'!$B$42:$E$48,2,FALSE)),"",VLOOKUP(T39,'[1]選択メニュー'!$B$42:$E$48,2,FALSE))</f>
      </c>
    </row>
    <row r="40" spans="1:22" s="104" customFormat="1" ht="14.25" customHeight="1">
      <c r="A40" s="121"/>
      <c r="B40" s="122"/>
      <c r="C40" s="39" t="s">
        <v>52</v>
      </c>
      <c r="D40" s="103">
        <f>IF(ISERROR(VLOOKUP(B39,'[1]選択メニュー'!$B$42:$E$48,3,FALSE)),"",VLOOKUP(B39,'[1]選択メニュー'!$B$42:$E$48,3,FALSE))</f>
      </c>
      <c r="E40" s="72"/>
      <c r="F40" s="105" t="s">
        <v>52</v>
      </c>
      <c r="G40" s="102">
        <f>IF(ISERROR(VLOOKUP(E39,'[1]選択メニュー'!$B$42:$E$48,3,FALSE)),"",VLOOKUP(E39,'[1]選択メニュー'!$B$42:$E$48,3,FALSE))</f>
        <v>22.3</v>
      </c>
      <c r="H40" s="72"/>
      <c r="I40" s="105" t="s">
        <v>52</v>
      </c>
      <c r="J40" s="103">
        <f>IF(ISERROR(VLOOKUP(H39,'[1]選択メニュー'!$B$42:$E$48,3,FALSE)),"",VLOOKUP(H39,'[1]選択メニュー'!$B$42:$E$48,3,FALSE))</f>
        <v>19.4</v>
      </c>
      <c r="K40" s="72"/>
      <c r="L40" s="105" t="s">
        <v>52</v>
      </c>
      <c r="M40" s="103">
        <f>IF(ISERROR(VLOOKUP(K39,'[1]選択メニュー'!$B$42:$E$48,3,FALSE)),"",VLOOKUP(K39,'[1]選択メニュー'!$B$42:$E$48,3,FALSE))</f>
        <v>36.2</v>
      </c>
      <c r="N40" s="72"/>
      <c r="O40" s="105" t="s">
        <v>52</v>
      </c>
      <c r="P40" s="103">
        <f>IF(ISERROR(VLOOKUP(N39,'[1]選択メニュー'!$B$42:$E$48,3,FALSE)),"",VLOOKUP(N39,'[1]選択メニュー'!$B$42:$E$48,3,FALSE))</f>
        <v>23</v>
      </c>
      <c r="Q40" s="72"/>
      <c r="R40" s="105" t="s">
        <v>52</v>
      </c>
      <c r="S40" s="103">
        <f>IF(ISERROR(VLOOKUP(Q39,'[1]選択メニュー'!$B$42:$E$48,3,FALSE)),"",VLOOKUP(Q39,'[1]選択メニュー'!$B$42:$E$48,3,FALSE))</f>
        <v>22.3</v>
      </c>
      <c r="T40" s="72"/>
      <c r="U40" s="105" t="s">
        <v>52</v>
      </c>
      <c r="V40" s="103">
        <f>IF(ISERROR(VLOOKUP(T39,'[1]選択メニュー'!$B$42:$E$48,3,FALSE)),"",VLOOKUP(T39,'[1]選択メニュー'!$B$42:$E$48,3,FALSE))</f>
      </c>
    </row>
    <row r="41" spans="1:22" s="104" customFormat="1" ht="14.25" customHeight="1" thickBot="1">
      <c r="A41" s="123"/>
      <c r="B41" s="124"/>
      <c r="C41" s="46" t="s">
        <v>59</v>
      </c>
      <c r="D41" s="88">
        <f>IF(ISERROR(VLOOKUP(B39,'[1]選択メニュー'!$B$42:$E$48,4,FALSE)),"",VLOOKUP(B39,'[1]選択メニュー'!$B$42:$E$48,4,FALSE))</f>
      </c>
      <c r="E41" s="76"/>
      <c r="F41" s="114" t="s">
        <v>59</v>
      </c>
      <c r="G41" s="125">
        <f>IF(ISERROR(VLOOKUP(E39,'[1]選択メニュー'!$B$42:$E$48,4,FALSE)),"",VLOOKUP(E39,'[1]選択メニュー'!$B$42:$E$48,4,FALSE))</f>
        <v>3.6</v>
      </c>
      <c r="H41" s="76"/>
      <c r="I41" s="114" t="s">
        <v>59</v>
      </c>
      <c r="J41" s="88">
        <f>IF(ISERROR(VLOOKUP(H39,'[1]選択メニュー'!$B$42:$E$48,4,FALSE)),"",VLOOKUP(H39,'[1]選択メニュー'!$B$42:$E$48,4,FALSE))</f>
        <v>3.6</v>
      </c>
      <c r="K41" s="76"/>
      <c r="L41" s="114" t="s">
        <v>59</v>
      </c>
      <c r="M41" s="88">
        <f>IF(ISERROR(VLOOKUP(K39,'[1]選択メニュー'!$B$42:$E$48,4,FALSE)),"",VLOOKUP(K39,'[1]選択メニュー'!$B$42:$E$48,4,FALSE))</f>
        <v>3.6</v>
      </c>
      <c r="N41" s="76"/>
      <c r="O41" s="114" t="s">
        <v>59</v>
      </c>
      <c r="P41" s="88">
        <f>IF(ISERROR(VLOOKUP(N39,'[1]選択メニュー'!$B$42:$E$48,4,FALSE)),"",VLOOKUP(N39,'[1]選択メニュー'!$B$42:$E$48,4,FALSE))</f>
        <v>3.6</v>
      </c>
      <c r="Q41" s="76"/>
      <c r="R41" s="114" t="s">
        <v>59</v>
      </c>
      <c r="S41" s="88">
        <f>IF(ISERROR(VLOOKUP(Q39,'[1]選択メニュー'!$B$42:$E$48,4,FALSE)),"",VLOOKUP(Q39,'[1]選択メニュー'!$B$42:$E$48,4,FALSE))</f>
        <v>3.6</v>
      </c>
      <c r="T41" s="76"/>
      <c r="U41" s="114" t="s">
        <v>59</v>
      </c>
      <c r="V41" s="88">
        <f>IF(ISERROR(VLOOKUP(T39,'[1]選択メニュー'!$B$42:$E$48,4,FALSE)),"",VLOOKUP(T39,'[1]選択メニュー'!$B$42:$E$48,4,FALSE))</f>
      </c>
    </row>
    <row r="42" spans="1:22" s="104" customFormat="1" ht="14.25" customHeight="1">
      <c r="A42" s="118" t="s">
        <v>82</v>
      </c>
      <c r="B42" s="119"/>
      <c r="C42" s="66" t="s">
        <v>81</v>
      </c>
      <c r="D42" s="70">
        <f>IF(ISERROR(VLOOKUP(B42,'[1]選択メニュー'!$B$3:$E$13,2,FALSE)),"",(VLOOKUP(B42,'[1]選択メニュー'!$B$3:$E$13,2,FALSE)))</f>
      </c>
      <c r="E42" s="65" t="s">
        <v>3</v>
      </c>
      <c r="F42" s="100" t="s">
        <v>81</v>
      </c>
      <c r="G42" s="120">
        <f>IF(ISERROR(VLOOKUP(E42,'[1]選択メニュー'!$B$3:$E$13,2,FALSE)),"",(VLOOKUP(E42,'[1]選択メニュー'!$B$3:$E$13,2,FALSE)))</f>
        <v>819</v>
      </c>
      <c r="H42" s="65" t="s">
        <v>4</v>
      </c>
      <c r="I42" s="100" t="s">
        <v>81</v>
      </c>
      <c r="J42" s="70">
        <f>IF(ISERROR(VLOOKUP(H42,'[1]選択メニュー'!$B$3:$E$13,2,FALSE)),"",(VLOOKUP(H42,'[1]選択メニュー'!$B$3:$E$13,2,FALSE)))</f>
        <v>810</v>
      </c>
      <c r="K42" s="65" t="s">
        <v>5</v>
      </c>
      <c r="L42" s="100" t="s">
        <v>81</v>
      </c>
      <c r="M42" s="70">
        <f>IF(ISERROR(VLOOKUP(K42,'[1]選択メニュー'!$B$3:$E$13,2,FALSE)),"",(VLOOKUP(K42,'[1]選択メニュー'!$B$3:$E$13,2,FALSE)))</f>
        <v>870</v>
      </c>
      <c r="N42" s="65" t="s">
        <v>18</v>
      </c>
      <c r="O42" s="100" t="s">
        <v>81</v>
      </c>
      <c r="P42" s="70">
        <f>IF(ISERROR(VLOOKUP(N42,'[1]選択メニュー'!$B$3:$E$13,2,FALSE)),"",(VLOOKUP(N42,'[1]選択メニュー'!$B$3:$E$13,2,FALSE)))</f>
        <v>756</v>
      </c>
      <c r="Q42" s="65" t="s">
        <v>7</v>
      </c>
      <c r="R42" s="100" t="s">
        <v>81</v>
      </c>
      <c r="S42" s="70">
        <f>IF(ISERROR(VLOOKUP(Q42,'[1]選択メニュー'!$B$3:$E$13,2,FALSE)),"",(VLOOKUP(Q42,'[1]選択メニュー'!$B$3:$E$13,2,FALSE)))</f>
        <v>765</v>
      </c>
      <c r="T42" s="65"/>
      <c r="U42" s="100" t="s">
        <v>81</v>
      </c>
      <c r="V42" s="70">
        <f>IF(ISERROR(VLOOKUP(T42,'[1]選択メニュー'!$B$3:$E$13,2,FALSE)),"",(VLOOKUP(T42,'[1]選択メニュー'!$B$3:$E$13,2,FALSE)))</f>
      </c>
    </row>
    <row r="43" spans="1:22" s="104" customFormat="1" ht="14.25" customHeight="1">
      <c r="A43" s="121"/>
      <c r="B43" s="122"/>
      <c r="C43" s="39" t="s">
        <v>52</v>
      </c>
      <c r="D43" s="84">
        <f>IF(ISERROR(VLOOKUP(B42,'[1]選択メニュー'!$B$3:$E$13,3,FALSE)),"",(VLOOKUP(B42,'[1]選択メニュー'!$B$3:$E$13,3,FALSE)))</f>
      </c>
      <c r="E43" s="72"/>
      <c r="F43" s="105" t="s">
        <v>52</v>
      </c>
      <c r="G43" s="126">
        <f>IF(ISERROR(VLOOKUP(E42,'[1]選択メニュー'!$B$3:$E$13,3,FALSE)),"",(VLOOKUP(E42,'[1]選択メニュー'!$B$3:$E$13,3,FALSE)))</f>
        <v>16</v>
      </c>
      <c r="H43" s="72"/>
      <c r="I43" s="105" t="s">
        <v>52</v>
      </c>
      <c r="J43" s="84">
        <f>IF(ISERROR(VLOOKUP(H42,'[1]選択メニュー'!$B$3:$E$13,3,FALSE)),"",(VLOOKUP(H42,'[1]選択メニュー'!$B$3:$E$13,3,FALSE)))</f>
        <v>15.3</v>
      </c>
      <c r="K43" s="72"/>
      <c r="L43" s="105" t="s">
        <v>52</v>
      </c>
      <c r="M43" s="84">
        <f>IF(ISERROR(VLOOKUP(K42,'[1]選択メニュー'!$B$3:$E$13,3,FALSE)),"",(VLOOKUP(K42,'[1]選択メニュー'!$B$3:$E$13,3,FALSE)))</f>
        <v>22</v>
      </c>
      <c r="N43" s="72"/>
      <c r="O43" s="105" t="s">
        <v>52</v>
      </c>
      <c r="P43" s="84">
        <f>IF(ISERROR(VLOOKUP(N42,'[1]選択メニュー'!$B$3:$E$13,3,FALSE)),"",(VLOOKUP(N42,'[1]選択メニュー'!$B$3:$E$13,3,FALSE)))</f>
        <v>23.7</v>
      </c>
      <c r="Q43" s="72"/>
      <c r="R43" s="105" t="s">
        <v>52</v>
      </c>
      <c r="S43" s="84">
        <f>IF(ISERROR(VLOOKUP(Q42,'[1]選択メニュー'!$B$3:$E$13,3,FALSE)),"",(VLOOKUP(Q42,'[1]選択メニュー'!$B$3:$E$13,3,FALSE)))</f>
        <v>16</v>
      </c>
      <c r="T43" s="72"/>
      <c r="U43" s="105" t="s">
        <v>52</v>
      </c>
      <c r="V43" s="84">
        <f>IF(ISERROR(VLOOKUP(T42,'[1]選択メニュー'!$B$3:$E$13,3,FALSE)),"",(VLOOKUP(T42,'[1]選択メニュー'!$B$3:$E$13,3,FALSE)))</f>
      </c>
    </row>
    <row r="44" spans="1:22" s="104" customFormat="1" ht="14.25" customHeight="1" thickBot="1">
      <c r="A44" s="123"/>
      <c r="B44" s="124"/>
      <c r="C44" s="46" t="s">
        <v>59</v>
      </c>
      <c r="D44" s="88">
        <f>IF(ISERROR(VLOOKUP(B42,'[1]選択メニュー'!$B$3:$E$13,4,FALSE)),"",(VLOOKUP(B42,'[1]選択メニュー'!$B$3:$E$13,4,FALSE)))</f>
      </c>
      <c r="E44" s="76"/>
      <c r="F44" s="114" t="s">
        <v>59</v>
      </c>
      <c r="G44" s="125">
        <f>IF(ISERROR(VLOOKUP(E42,'[1]選択メニュー'!$B$3:$E$13,4,FALSE)),"",(VLOOKUP(E42,'[1]選択メニュー'!$B$3:$E$13,4,FALSE)))</f>
        <v>2</v>
      </c>
      <c r="H44" s="76"/>
      <c r="I44" s="114" t="s">
        <v>59</v>
      </c>
      <c r="J44" s="88">
        <f>IF(ISERROR(VLOOKUP(H42,'[1]選択メニュー'!$B$3:$E$13,4,FALSE)),"",(VLOOKUP(H42,'[1]選択メニュー'!$B$3:$E$13,4,FALSE)))</f>
        <v>2.2</v>
      </c>
      <c r="K44" s="76"/>
      <c r="L44" s="114" t="s">
        <v>59</v>
      </c>
      <c r="M44" s="88">
        <f>IF(ISERROR(VLOOKUP(K42,'[1]選択メニュー'!$B$3:$E$13,4,FALSE)),"",(VLOOKUP(K42,'[1]選択メニュー'!$B$3:$E$13,4,FALSE)))</f>
        <v>1.9</v>
      </c>
      <c r="N44" s="76"/>
      <c r="O44" s="114" t="s">
        <v>59</v>
      </c>
      <c r="P44" s="88">
        <f>IF(ISERROR(VLOOKUP(N42,'[1]選択メニュー'!$B$3:$E$13,4,FALSE)),"",(VLOOKUP(N42,'[1]選択メニュー'!$B$3:$E$13,4,FALSE)))</f>
        <v>2.7</v>
      </c>
      <c r="Q44" s="76"/>
      <c r="R44" s="114" t="s">
        <v>59</v>
      </c>
      <c r="S44" s="88">
        <f>IF(ISERROR(VLOOKUP(Q42,'[1]選択メニュー'!$B$3:$E$13,4,FALSE)),"",(VLOOKUP(Q42,'[1]選択メニュー'!$B$3:$E$13,4,FALSE)))</f>
        <v>2</v>
      </c>
      <c r="T44" s="76"/>
      <c r="U44" s="114" t="s">
        <v>59</v>
      </c>
      <c r="V44" s="88">
        <f>IF(ISERROR(VLOOKUP(T42,'[1]選択メニュー'!$B$3:$E$13,4,FALSE)),"",(VLOOKUP(T42,'[1]選択メニュー'!$B$3:$E$13,4,FALSE)))</f>
      </c>
    </row>
    <row r="45" spans="1:22" s="104" customFormat="1" ht="14.25" customHeight="1">
      <c r="A45" s="118" t="s">
        <v>83</v>
      </c>
      <c r="B45" s="69" t="s">
        <v>19</v>
      </c>
      <c r="C45" s="66" t="s">
        <v>84</v>
      </c>
      <c r="D45" s="70">
        <f>IF(ISERROR(VLOOKUP(B45,'[1]選択メニュー'!$B$18:$E$37,2,FALSE)),"",(VLOOKUP(B45,'[1]選択メニュー'!$B$18:$E$37,2,FALSE)))</f>
        <v>415</v>
      </c>
      <c r="E45" s="65" t="s">
        <v>20</v>
      </c>
      <c r="F45" s="100" t="s">
        <v>84</v>
      </c>
      <c r="G45" s="120">
        <f>IF(ISERROR(VLOOKUP(E45,'[1]選択メニュー'!$B$18:$E$37,2,FALSE)),"",(VLOOKUP(E45,'[1]選択メニュー'!$B$18:$E$37,2,FALSE)))</f>
        <v>480</v>
      </c>
      <c r="H45" s="65" t="s">
        <v>21</v>
      </c>
      <c r="I45" s="100" t="s">
        <v>84</v>
      </c>
      <c r="J45" s="70">
        <f>IF(ISERROR(VLOOKUP(H45,'[1]選択メニュー'!$B$18:$E$37,2,FALSE)),"",(VLOOKUP(H45,'[1]選択メニュー'!$B$18:$E$37,2,FALSE)))</f>
        <v>488</v>
      </c>
      <c r="K45" s="65" t="s">
        <v>22</v>
      </c>
      <c r="L45" s="100" t="s">
        <v>84</v>
      </c>
      <c r="M45" s="70">
        <f>IF(ISERROR(VLOOKUP(K45,'[1]選択メニュー'!$B$18:$E$37,2,FALSE)),"",(VLOOKUP(K45,'[1]選択メニュー'!$B$18:$E$37,2,FALSE)))</f>
        <v>523</v>
      </c>
      <c r="N45" s="65" t="s">
        <v>23</v>
      </c>
      <c r="O45" s="100" t="s">
        <v>84</v>
      </c>
      <c r="P45" s="70">
        <f>IF(ISERROR(VLOOKUP(N45,'[1]選択メニュー'!$B$18:$E$37,2,FALSE)),"",(VLOOKUP(N45,'[1]選択メニュー'!$B$18:$E$37,2,FALSE)))</f>
        <v>410</v>
      </c>
      <c r="Q45" s="65" t="s">
        <v>13</v>
      </c>
      <c r="R45" s="100" t="s">
        <v>84</v>
      </c>
      <c r="S45" s="70">
        <f>IF(ISERROR(VLOOKUP(Q45,'[1]選択メニュー'!$B$18:$E$37,2,FALSE)),"",(VLOOKUP(Q45,'[1]選択メニュー'!$B$18:$E$37,2,FALSE)))</f>
        <v>429</v>
      </c>
      <c r="T45" s="65" t="s">
        <v>8</v>
      </c>
      <c r="U45" s="100" t="s">
        <v>84</v>
      </c>
      <c r="V45" s="70">
        <f>IF(ISERROR(VLOOKUP(T45,'[1]選択メニュー'!$B$18:$E$37,2,FALSE)),"",(VLOOKUP(T45,'[1]選択メニュー'!$B$18:$E$37,2,FALSE)))</f>
        <v>410</v>
      </c>
    </row>
    <row r="46" spans="1:22" s="104" customFormat="1" ht="14.25" customHeight="1">
      <c r="A46" s="121"/>
      <c r="B46" s="74"/>
      <c r="C46" s="39" t="s">
        <v>52</v>
      </c>
      <c r="D46" s="84">
        <f>IF(ISERROR(VLOOKUP(B45,'[1]選択メニュー'!$B$18:$E$37,3,FALSE)),"",(VLOOKUP(B45,'[1]選択メニュー'!$B$18:$E$37,3,FALSE)))</f>
        <v>15</v>
      </c>
      <c r="E46" s="72"/>
      <c r="F46" s="105" t="s">
        <v>52</v>
      </c>
      <c r="G46" s="102">
        <f>IF(ISERROR(VLOOKUP(E45,'[1]選択メニュー'!$B$18:$E$37,3,FALSE)),"",(VLOOKUP(E45,'[1]選択メニュー'!$B$18:$E$37,3,FALSE)))</f>
        <v>8.5</v>
      </c>
      <c r="H46" s="72"/>
      <c r="I46" s="105" t="s">
        <v>52</v>
      </c>
      <c r="J46" s="84">
        <f>IF(ISERROR(VLOOKUP(H45,'[1]選択メニュー'!$B$18:$E$37,3,FALSE)),"",(VLOOKUP(H45,'[1]選択メニュー'!$B$18:$E$37,3,FALSE)))</f>
        <v>5</v>
      </c>
      <c r="K46" s="72"/>
      <c r="L46" s="105" t="s">
        <v>52</v>
      </c>
      <c r="M46" s="103">
        <f>IF(ISERROR(VLOOKUP(K45,'[1]選択メニュー'!$B$18:$E$37,3,FALSE)),"",(VLOOKUP(K45,'[1]選択メニュー'!$B$18:$E$37,3,FALSE)))</f>
        <v>19.5</v>
      </c>
      <c r="N46" s="72"/>
      <c r="O46" s="105" t="s">
        <v>52</v>
      </c>
      <c r="P46" s="103">
        <f>IF(ISERROR(VLOOKUP(N45,'[1]選択メニュー'!$B$18:$E$37,3,FALSE)),"",(VLOOKUP(N45,'[1]選択メニュー'!$B$18:$E$37,3,FALSE)))</f>
        <v>10.9</v>
      </c>
      <c r="Q46" s="72"/>
      <c r="R46" s="105" t="s">
        <v>52</v>
      </c>
      <c r="S46" s="84">
        <f>IF(ISERROR(VLOOKUP(Q45,'[1]選択メニュー'!$B$18:$E$37,3,FALSE)),"",(VLOOKUP(Q45,'[1]選択メニュー'!$B$18:$E$37,3,FALSE)))</f>
        <v>5</v>
      </c>
      <c r="T46" s="72"/>
      <c r="U46" s="105" t="s">
        <v>52</v>
      </c>
      <c r="V46" s="84">
        <f>IF(ISERROR(VLOOKUP(T45,'[1]選択メニュー'!$B$18:$E$37,3,FALSE)),"",(VLOOKUP(T45,'[1]選択メニュー'!$B$18:$E$37,3,FALSE)))</f>
        <v>6.5</v>
      </c>
    </row>
    <row r="47" spans="1:22" s="104" customFormat="1" ht="14.25" customHeight="1" thickBot="1">
      <c r="A47" s="123"/>
      <c r="B47" s="79"/>
      <c r="C47" s="46" t="s">
        <v>59</v>
      </c>
      <c r="D47" s="88">
        <f>IF(ISERROR(VLOOKUP(B45,'[1]選択メニュー'!$B$18:$E$37,4,FALSE)),"",(VLOOKUP(B45,'[1]選択メニュー'!$B$18:$E$37,4,FALSE)))</f>
        <v>4.8</v>
      </c>
      <c r="E47" s="76"/>
      <c r="F47" s="114" t="s">
        <v>59</v>
      </c>
      <c r="G47" s="125">
        <f>IF(ISERROR(VLOOKUP(E45,'[1]選択メニュー'!$B$18:$E$37,4,FALSE)),"",(VLOOKUP(E45,'[1]選択メニュー'!$B$18:$E$37,4,FALSE)))</f>
        <v>7.1</v>
      </c>
      <c r="H47" s="76"/>
      <c r="I47" s="114" t="s">
        <v>59</v>
      </c>
      <c r="J47" s="88">
        <f>IF(ISERROR(VLOOKUP(H45,'[1]選択メニュー'!$B$18:$E$37,4,FALSE)),"",(VLOOKUP(H45,'[1]選択メニュー'!$B$18:$E$37,4,FALSE)))</f>
        <v>5.5</v>
      </c>
      <c r="K47" s="76"/>
      <c r="L47" s="114" t="s">
        <v>59</v>
      </c>
      <c r="M47" s="88">
        <f>IF(ISERROR(VLOOKUP(K45,'[1]選択メニュー'!$B$18:$E$37,4,FALSE)),"",(VLOOKUP(K45,'[1]選択メニュー'!$B$18:$E$37,4,FALSE)))</f>
        <v>4.7</v>
      </c>
      <c r="N47" s="76"/>
      <c r="O47" s="114" t="s">
        <v>59</v>
      </c>
      <c r="P47" s="88">
        <f>IF(ISERROR(VLOOKUP(N45,'[1]選択メニュー'!$B$18:$E$37,4,FALSE)),"",(VLOOKUP(N45,'[1]選択メニュー'!$B$18:$E$37,4,FALSE)))</f>
        <v>7</v>
      </c>
      <c r="Q47" s="76"/>
      <c r="R47" s="114" t="s">
        <v>59</v>
      </c>
      <c r="S47" s="88">
        <f>IF(ISERROR(VLOOKUP(Q45,'[1]選択メニュー'!$B$18:$E$37,4,FALSE)),"",(VLOOKUP(Q45,'[1]選択メニュー'!$B$18:$E$37,4,FALSE)))</f>
        <v>5.6</v>
      </c>
      <c r="T47" s="76"/>
      <c r="U47" s="114" t="s">
        <v>59</v>
      </c>
      <c r="V47" s="88">
        <f>IF(ISERROR(VLOOKUP(T45,'[1]選択メニュー'!$B$18:$E$37,4,FALSE)),"",(VLOOKUP(T45,'[1]選択メニュー'!$B$18:$E$37,4,FALSE)))</f>
        <v>5.1</v>
      </c>
    </row>
    <row r="48" ht="17.25" customHeight="1">
      <c r="B48" s="127"/>
    </row>
    <row r="49" spans="2:19" s="130" customFormat="1" ht="17.25">
      <c r="B49" s="127" t="s">
        <v>127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0"/>
      <c r="O49" s="162"/>
      <c r="P49" s="162"/>
      <c r="Q49" s="129" t="s">
        <v>129</v>
      </c>
      <c r="R49" s="128"/>
      <c r="S49" s="128"/>
    </row>
    <row r="50" spans="2:19" s="130" customFormat="1" ht="17.25">
      <c r="B50" s="127" t="s">
        <v>130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63"/>
      <c r="O50" s="162" t="s">
        <v>131</v>
      </c>
      <c r="P50" s="162"/>
      <c r="Q50" s="131" t="s">
        <v>132</v>
      </c>
      <c r="R50" s="128"/>
      <c r="S50" s="128"/>
    </row>
    <row r="51" spans="2:19" s="130" customFormat="1" ht="18" customHeight="1">
      <c r="B51" s="127" t="s">
        <v>133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  <c r="N51" s="163"/>
      <c r="O51" s="162" t="s">
        <v>134</v>
      </c>
      <c r="P51" s="162"/>
      <c r="Q51" s="131" t="s">
        <v>135</v>
      </c>
      <c r="R51" s="128"/>
      <c r="S51" s="128"/>
    </row>
    <row r="52" spans="2:22" s="130" customFormat="1" ht="18" customHeight="1">
      <c r="B52" s="127" t="s">
        <v>136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  <c r="N52" s="163"/>
      <c r="O52" s="162" t="s">
        <v>137</v>
      </c>
      <c r="P52" s="162"/>
      <c r="Q52" s="132" t="s">
        <v>138</v>
      </c>
      <c r="R52" s="128"/>
      <c r="S52" s="133" t="s">
        <v>139</v>
      </c>
      <c r="T52" s="133"/>
      <c r="U52" s="133"/>
      <c r="V52" s="133"/>
    </row>
    <row r="53" spans="2:19" s="130" customFormat="1" ht="18" customHeight="1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64"/>
      <c r="O53" s="128"/>
      <c r="P53" s="128"/>
      <c r="Q53" s="128"/>
      <c r="R53" s="128"/>
      <c r="S53" s="128"/>
    </row>
    <row r="54" s="130" customFormat="1" ht="18" customHeight="1"/>
    <row r="55" s="130" customFormat="1" ht="18" customHeight="1"/>
    <row r="56" s="130" customFormat="1" ht="18" customHeight="1"/>
    <row r="57" s="130" customFormat="1" ht="14.25"/>
    <row r="58" ht="19.5" customHeight="1"/>
    <row r="60" ht="13.5">
      <c r="B60" t="s">
        <v>140</v>
      </c>
    </row>
  </sheetData>
  <sheetProtection password="C4BD" sheet="1" objects="1" scenarios="1"/>
  <mergeCells count="98">
    <mergeCell ref="A7:A11"/>
    <mergeCell ref="A12:A16"/>
    <mergeCell ref="B29:D29"/>
    <mergeCell ref="E29:G29"/>
    <mergeCell ref="B20:B22"/>
    <mergeCell ref="B23:B25"/>
    <mergeCell ref="H12:J12"/>
    <mergeCell ref="B27:D28"/>
    <mergeCell ref="E27:G28"/>
    <mergeCell ref="H27:J28"/>
    <mergeCell ref="E23:E25"/>
    <mergeCell ref="H23:H25"/>
    <mergeCell ref="H20:H22"/>
    <mergeCell ref="B17:B19"/>
    <mergeCell ref="B12:D12"/>
    <mergeCell ref="E12:G12"/>
    <mergeCell ref="E5:G6"/>
    <mergeCell ref="B5:D6"/>
    <mergeCell ref="T5:V6"/>
    <mergeCell ref="H5:J6"/>
    <mergeCell ref="K5:M6"/>
    <mergeCell ref="N5:P6"/>
    <mergeCell ref="Q5:S6"/>
    <mergeCell ref="Q27:S28"/>
    <mergeCell ref="T27:V28"/>
    <mergeCell ref="K12:M12"/>
    <mergeCell ref="N12:P12"/>
    <mergeCell ref="Q12:S12"/>
    <mergeCell ref="T12:V12"/>
    <mergeCell ref="K17:K19"/>
    <mergeCell ref="K20:K22"/>
    <mergeCell ref="N20:N22"/>
    <mergeCell ref="K27:M28"/>
    <mergeCell ref="N7:P7"/>
    <mergeCell ref="Q7:S7"/>
    <mergeCell ref="T7:V7"/>
    <mergeCell ref="B7:D7"/>
    <mergeCell ref="E7:G7"/>
    <mergeCell ref="H7:J7"/>
    <mergeCell ref="K7:M7"/>
    <mergeCell ref="H29:J29"/>
    <mergeCell ref="K29:M29"/>
    <mergeCell ref="N29:P29"/>
    <mergeCell ref="Q29:S29"/>
    <mergeCell ref="H34:J34"/>
    <mergeCell ref="K34:M34"/>
    <mergeCell ref="N34:P34"/>
    <mergeCell ref="Q34:S34"/>
    <mergeCell ref="O49:P49"/>
    <mergeCell ref="O50:P50"/>
    <mergeCell ref="O51:P51"/>
    <mergeCell ref="T29:V29"/>
    <mergeCell ref="T34:V34"/>
    <mergeCell ref="E34:G34"/>
    <mergeCell ref="N27:P28"/>
    <mergeCell ref="A17:A19"/>
    <mergeCell ref="E17:E19"/>
    <mergeCell ref="H17:H19"/>
    <mergeCell ref="A23:A25"/>
    <mergeCell ref="A20:A22"/>
    <mergeCell ref="E20:E22"/>
    <mergeCell ref="A29:A33"/>
    <mergeCell ref="A34:A38"/>
    <mergeCell ref="T20:T22"/>
    <mergeCell ref="N17:N19"/>
    <mergeCell ref="Q17:Q19"/>
    <mergeCell ref="T17:T19"/>
    <mergeCell ref="Q20:Q22"/>
    <mergeCell ref="T23:T25"/>
    <mergeCell ref="E39:E41"/>
    <mergeCell ref="H39:H41"/>
    <mergeCell ref="K39:K41"/>
    <mergeCell ref="N39:N41"/>
    <mergeCell ref="Q39:Q41"/>
    <mergeCell ref="T39:T41"/>
    <mergeCell ref="K23:K25"/>
    <mergeCell ref="N23:N25"/>
    <mergeCell ref="Q23:Q25"/>
    <mergeCell ref="E42:E44"/>
    <mergeCell ref="H42:H44"/>
    <mergeCell ref="A42:A44"/>
    <mergeCell ref="B39:B41"/>
    <mergeCell ref="B42:B44"/>
    <mergeCell ref="A39:A41"/>
    <mergeCell ref="K42:K44"/>
    <mergeCell ref="N42:N44"/>
    <mergeCell ref="Q42:Q44"/>
    <mergeCell ref="T42:T44"/>
    <mergeCell ref="S52:V52"/>
    <mergeCell ref="A45:A47"/>
    <mergeCell ref="K45:K47"/>
    <mergeCell ref="N45:N47"/>
    <mergeCell ref="Q45:Q47"/>
    <mergeCell ref="B45:B47"/>
    <mergeCell ref="T45:T47"/>
    <mergeCell ref="O52:P52"/>
    <mergeCell ref="E45:E47"/>
    <mergeCell ref="H45:H47"/>
  </mergeCells>
  <dataValidations count="3">
    <dataValidation errorStyle="warning" type="list" allowBlank="1" showInputMessage="1" showErrorMessage="1" sqref="E17:E19 H17:H19 K17:K19 N17:N19 Q17:Q19 E39:E41 H39:H41 K39:K41 N39:N41 Q39:Q41 B39:B41 T39:T41 T17:T19 B17:B19">
      <formula1>"ビーフカレー,ポークカレー,チキンカレー,キーマカレー,激辛カレー,ハヤシライス"</formula1>
    </dataValidation>
    <dataValidation type="list" allowBlank="1" showInputMessage="1" showErrorMessage="1" sqref="E23:E25 H23:H25 K23:K25 N23:N25 Q23:Q25 E45:E47 H45:H47 K45:K47 N45:N47 Q45:Q47 B45:B47 T45:T47 T23:T25 B23:B25">
      <formula1>"天ぷらうどん,天ぷらそば,肉うどん,肉そば,かき揚うどん,かき揚そば,すき焼うどん,きつねうどん,カレーうどん,山菜うどん,,醤油ラーメン,塩ラーメン,味噌ラーメン"</formula1>
    </dataValidation>
    <dataValidation errorStyle="warning" type="list" allowBlank="1" showInputMessage="1" showErrorMessage="1" sqref="E20:E22 H20:H22 K20:K22 N20:N22 Q20:Q22 E42:E44 H42:H44 K42:K44 N42:N44 Q42:Q44 B42:B44 T42:T44 T20:T22 B20:B22">
      <formula1>"ロコモコ丼,焼とり丼,豚すき丼,牛丼,天丼,カツ丼,豚ｷﾑﾁ丼"</formula1>
    </dataValidation>
  </dataValidations>
  <printOptions/>
  <pageMargins left="0.2" right="0.2" top="0.22" bottom="0.23" header="0.2" footer="0.21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AI60"/>
  <sheetViews>
    <sheetView tabSelected="1" zoomScale="60" zoomScaleNormal="60" workbookViewId="0" topLeftCell="A1">
      <selection activeCell="AA27" sqref="AA27"/>
    </sheetView>
  </sheetViews>
  <sheetFormatPr defaultColWidth="9.00390625" defaultRowHeight="13.5"/>
  <cols>
    <col min="1" max="1" width="4.75390625" style="0" customWidth="1"/>
    <col min="2" max="2" width="17.00390625" style="0" customWidth="1"/>
    <col min="3" max="3" width="6.50390625" style="0" customWidth="1"/>
    <col min="4" max="4" width="5.75390625" style="0" customWidth="1"/>
    <col min="5" max="5" width="17.00390625" style="0" customWidth="1"/>
    <col min="6" max="6" width="6.50390625" style="0" customWidth="1"/>
    <col min="7" max="7" width="5.75390625" style="0" customWidth="1"/>
    <col min="8" max="8" width="17.00390625" style="0" customWidth="1"/>
    <col min="9" max="9" width="6.50390625" style="0" customWidth="1"/>
    <col min="10" max="10" width="5.75390625" style="0" customWidth="1"/>
    <col min="11" max="11" width="17.00390625" style="0" customWidth="1"/>
    <col min="12" max="12" width="6.50390625" style="0" customWidth="1"/>
    <col min="13" max="13" width="5.75390625" style="0" customWidth="1"/>
    <col min="14" max="14" width="17.00390625" style="0" customWidth="1"/>
    <col min="15" max="15" width="6.50390625" style="0" customWidth="1"/>
    <col min="16" max="16" width="5.75390625" style="0" customWidth="1"/>
    <col min="17" max="17" width="17.00390625" style="0" customWidth="1"/>
    <col min="18" max="18" width="6.50390625" style="0" customWidth="1"/>
    <col min="19" max="19" width="5.75390625" style="0" customWidth="1"/>
    <col min="20" max="20" width="17.00390625" style="0" customWidth="1"/>
    <col min="21" max="21" width="6.50390625" style="0" customWidth="1"/>
    <col min="22" max="22" width="5.75390625" style="0" customWidth="1"/>
  </cols>
  <sheetData>
    <row r="1" spans="1:30" s="8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4"/>
      <c r="N1" s="5" t="s">
        <v>0</v>
      </c>
      <c r="O1" s="5"/>
      <c r="P1" s="6"/>
      <c r="Q1" s="6"/>
      <c r="R1" s="6"/>
      <c r="S1" s="1"/>
      <c r="T1" s="1"/>
      <c r="U1" s="1"/>
      <c r="V1" s="1"/>
      <c r="W1" s="1"/>
      <c r="X1" s="1"/>
      <c r="Y1" s="1"/>
      <c r="Z1" s="1"/>
      <c r="AA1" s="1"/>
      <c r="AB1" s="7"/>
      <c r="AC1" s="1"/>
      <c r="AD1" s="1"/>
    </row>
    <row r="2" spans="2:34" s="8" customFormat="1" ht="14.25" customHeight="1">
      <c r="B2" s="9">
        <v>2014</v>
      </c>
      <c r="C2" s="9">
        <v>2</v>
      </c>
      <c r="D2" s="9">
        <v>8</v>
      </c>
      <c r="AC2" s="10"/>
      <c r="AD2" s="10"/>
      <c r="AE2" s="10"/>
      <c r="AF2" s="10"/>
      <c r="AG2" s="10"/>
      <c r="AH2" s="10"/>
    </row>
    <row r="3" spans="1:34" s="8" customFormat="1" ht="19.5" customHeight="1">
      <c r="A3" s="11" t="s">
        <v>24</v>
      </c>
      <c r="C3" s="8" t="s">
        <v>25</v>
      </c>
      <c r="G3" s="10"/>
      <c r="AC3" s="10"/>
      <c r="AD3" s="10"/>
      <c r="AE3" s="10"/>
      <c r="AF3" s="10"/>
      <c r="AG3" s="10"/>
      <c r="AH3" s="10"/>
    </row>
    <row r="4" spans="1:35" s="8" customFormat="1" ht="19.5" customHeight="1" thickBot="1">
      <c r="A4" s="11" t="s">
        <v>26</v>
      </c>
      <c r="C4" s="8" t="s">
        <v>27</v>
      </c>
      <c r="AC4" s="10"/>
      <c r="AD4" s="10"/>
      <c r="AE4" s="10"/>
      <c r="AF4" s="10"/>
      <c r="AG4" s="10"/>
      <c r="AH4" s="10"/>
      <c r="AI4" s="10"/>
    </row>
    <row r="5" spans="2:22" ht="17.25" customHeight="1">
      <c r="B5" s="12">
        <f>DATE($B$2,$C$2,$D$2+1)</f>
        <v>41679</v>
      </c>
      <c r="C5" s="13"/>
      <c r="D5" s="13"/>
      <c r="E5" s="14">
        <f>DATE($B$2,$C$2,$D$2+2)</f>
        <v>41680</v>
      </c>
      <c r="F5" s="15"/>
      <c r="G5" s="16"/>
      <c r="H5" s="15">
        <f>DATE($B$2,$C$2,$D$2+3)</f>
        <v>41681</v>
      </c>
      <c r="I5" s="15"/>
      <c r="J5" s="15"/>
      <c r="K5" s="14">
        <f>DATE($B$2,$C$2,$D$2+4)</f>
        <v>41682</v>
      </c>
      <c r="L5" s="15"/>
      <c r="M5" s="16"/>
      <c r="N5" s="15">
        <f>DATE($B$2,$C$2,$D$2+5)</f>
        <v>41683</v>
      </c>
      <c r="O5" s="15"/>
      <c r="P5" s="15"/>
      <c r="Q5" s="14">
        <f>DATE($B$2,$C$2,$D$2+6)</f>
        <v>41684</v>
      </c>
      <c r="R5" s="15"/>
      <c r="S5" s="16"/>
      <c r="T5" s="15">
        <f>DATE($B$2,$C$2,$D$2+7)</f>
        <v>41685</v>
      </c>
      <c r="U5" s="15"/>
      <c r="V5" s="17"/>
    </row>
    <row r="6" spans="2:22" ht="17.25" customHeight="1" thickBot="1">
      <c r="B6" s="18"/>
      <c r="C6" s="19"/>
      <c r="D6" s="19"/>
      <c r="E6" s="20"/>
      <c r="F6" s="21"/>
      <c r="G6" s="22"/>
      <c r="H6" s="21"/>
      <c r="I6" s="21"/>
      <c r="J6" s="21"/>
      <c r="K6" s="20"/>
      <c r="L6" s="21"/>
      <c r="M6" s="22"/>
      <c r="N6" s="21"/>
      <c r="O6" s="21"/>
      <c r="P6" s="21"/>
      <c r="Q6" s="20"/>
      <c r="R6" s="21"/>
      <c r="S6" s="22"/>
      <c r="T6" s="21"/>
      <c r="U6" s="21"/>
      <c r="V6" s="23"/>
    </row>
    <row r="7" spans="1:22" s="28" customFormat="1" ht="27" customHeight="1">
      <c r="A7" s="24" t="s">
        <v>28</v>
      </c>
      <c r="B7" s="25" t="s">
        <v>145</v>
      </c>
      <c r="C7" s="26"/>
      <c r="D7" s="27"/>
      <c r="E7" s="25" t="s">
        <v>146</v>
      </c>
      <c r="F7" s="26"/>
      <c r="G7" s="27"/>
      <c r="H7" s="25" t="s">
        <v>147</v>
      </c>
      <c r="I7" s="26"/>
      <c r="J7" s="27"/>
      <c r="K7" s="25" t="s">
        <v>148</v>
      </c>
      <c r="L7" s="26"/>
      <c r="M7" s="27"/>
      <c r="N7" s="25" t="s">
        <v>149</v>
      </c>
      <c r="O7" s="26"/>
      <c r="P7" s="27"/>
      <c r="Q7" s="25" t="s">
        <v>150</v>
      </c>
      <c r="R7" s="26"/>
      <c r="S7" s="27"/>
      <c r="T7" s="25" t="s">
        <v>151</v>
      </c>
      <c r="U7" s="26"/>
      <c r="V7" s="27"/>
    </row>
    <row r="8" spans="1:22" s="38" customFormat="1" ht="18" customHeight="1">
      <c r="A8" s="29"/>
      <c r="B8" s="30" t="s">
        <v>152</v>
      </c>
      <c r="C8" s="31" t="s">
        <v>153</v>
      </c>
      <c r="D8" s="32">
        <v>812</v>
      </c>
      <c r="E8" s="33" t="s">
        <v>154</v>
      </c>
      <c r="F8" s="31" t="s">
        <v>153</v>
      </c>
      <c r="G8" s="32">
        <v>812</v>
      </c>
      <c r="H8" s="33" t="s">
        <v>155</v>
      </c>
      <c r="I8" s="31" t="s">
        <v>153</v>
      </c>
      <c r="J8" s="34">
        <v>822</v>
      </c>
      <c r="K8" s="33" t="s">
        <v>156</v>
      </c>
      <c r="L8" s="31" t="s">
        <v>153</v>
      </c>
      <c r="M8" s="35">
        <v>836</v>
      </c>
      <c r="N8" s="30" t="s">
        <v>98</v>
      </c>
      <c r="O8" s="31" t="s">
        <v>157</v>
      </c>
      <c r="P8" s="36">
        <v>819</v>
      </c>
      <c r="Q8" s="33" t="s">
        <v>158</v>
      </c>
      <c r="R8" s="31" t="s">
        <v>159</v>
      </c>
      <c r="S8" s="34">
        <v>820</v>
      </c>
      <c r="T8" s="37" t="s">
        <v>160</v>
      </c>
      <c r="U8" s="31" t="s">
        <v>39</v>
      </c>
      <c r="V8" s="35">
        <v>815</v>
      </c>
    </row>
    <row r="9" spans="1:22" s="38" customFormat="1" ht="18" customHeight="1">
      <c r="A9" s="29"/>
      <c r="B9" s="30" t="s">
        <v>161</v>
      </c>
      <c r="C9" s="39" t="s">
        <v>45</v>
      </c>
      <c r="D9" s="40">
        <v>27.9</v>
      </c>
      <c r="E9" s="33" t="s">
        <v>162</v>
      </c>
      <c r="F9" s="39" t="s">
        <v>45</v>
      </c>
      <c r="G9" s="40">
        <v>25.9</v>
      </c>
      <c r="H9" s="33" t="s">
        <v>163</v>
      </c>
      <c r="I9" s="39" t="s">
        <v>45</v>
      </c>
      <c r="J9" s="41">
        <v>26.7</v>
      </c>
      <c r="K9" s="33" t="s">
        <v>164</v>
      </c>
      <c r="L9" s="39" t="s">
        <v>45</v>
      </c>
      <c r="M9" s="41">
        <v>26.1</v>
      </c>
      <c r="N9" s="30" t="s">
        <v>165</v>
      </c>
      <c r="O9" s="39" t="s">
        <v>45</v>
      </c>
      <c r="P9" s="42">
        <v>24.9</v>
      </c>
      <c r="Q9" s="33" t="s">
        <v>166</v>
      </c>
      <c r="R9" s="39" t="s">
        <v>45</v>
      </c>
      <c r="S9" s="41">
        <v>26.1</v>
      </c>
      <c r="T9" s="37" t="s">
        <v>167</v>
      </c>
      <c r="U9" s="39" t="s">
        <v>45</v>
      </c>
      <c r="V9" s="43">
        <v>23.4</v>
      </c>
    </row>
    <row r="10" spans="1:22" s="38" customFormat="1" ht="18" customHeight="1">
      <c r="A10" s="29"/>
      <c r="B10" s="30" t="s">
        <v>168</v>
      </c>
      <c r="C10" s="39" t="s">
        <v>52</v>
      </c>
      <c r="D10" s="40">
        <v>23.9</v>
      </c>
      <c r="E10" s="33" t="s">
        <v>169</v>
      </c>
      <c r="F10" s="39" t="s">
        <v>52</v>
      </c>
      <c r="G10" s="40">
        <v>26</v>
      </c>
      <c r="H10" s="33" t="s">
        <v>170</v>
      </c>
      <c r="I10" s="39" t="s">
        <v>52</v>
      </c>
      <c r="J10" s="41">
        <v>23.1</v>
      </c>
      <c r="K10" s="33" t="s">
        <v>171</v>
      </c>
      <c r="L10" s="39" t="s">
        <v>52</v>
      </c>
      <c r="M10" s="43">
        <v>24.5</v>
      </c>
      <c r="N10" s="30" t="s">
        <v>172</v>
      </c>
      <c r="O10" s="39" t="s">
        <v>52</v>
      </c>
      <c r="P10" s="42">
        <v>22.1</v>
      </c>
      <c r="Q10" s="33" t="s">
        <v>173</v>
      </c>
      <c r="R10" s="39" t="s">
        <v>52</v>
      </c>
      <c r="S10" s="41">
        <v>23.1</v>
      </c>
      <c r="T10" s="37" t="s">
        <v>174</v>
      </c>
      <c r="U10" s="39" t="s">
        <v>52</v>
      </c>
      <c r="V10" s="41">
        <v>23</v>
      </c>
    </row>
    <row r="11" spans="1:22" s="38" customFormat="1" ht="18" customHeight="1" thickBot="1">
      <c r="A11" s="44"/>
      <c r="B11" s="45" t="s">
        <v>175</v>
      </c>
      <c r="C11" s="46" t="s">
        <v>59</v>
      </c>
      <c r="D11" s="40">
        <v>3.1</v>
      </c>
      <c r="E11" s="134" t="s">
        <v>176</v>
      </c>
      <c r="F11" s="46" t="s">
        <v>59</v>
      </c>
      <c r="G11" s="40">
        <v>3</v>
      </c>
      <c r="H11" s="48" t="s">
        <v>177</v>
      </c>
      <c r="I11" s="46" t="s">
        <v>59</v>
      </c>
      <c r="J11" s="49">
        <v>3</v>
      </c>
      <c r="K11" s="48" t="s">
        <v>178</v>
      </c>
      <c r="L11" s="46" t="s">
        <v>59</v>
      </c>
      <c r="M11" s="43">
        <v>3</v>
      </c>
      <c r="N11" s="45" t="s">
        <v>179</v>
      </c>
      <c r="O11" s="46" t="s">
        <v>59</v>
      </c>
      <c r="P11" s="42">
        <v>3.1</v>
      </c>
      <c r="Q11" s="48" t="s">
        <v>180</v>
      </c>
      <c r="R11" s="46" t="s">
        <v>59</v>
      </c>
      <c r="S11" s="41">
        <v>3.1</v>
      </c>
      <c r="T11" s="45" t="s">
        <v>181</v>
      </c>
      <c r="U11" s="46" t="s">
        <v>59</v>
      </c>
      <c r="V11" s="41">
        <v>3</v>
      </c>
    </row>
    <row r="12" spans="1:22" s="28" customFormat="1" ht="27" customHeight="1">
      <c r="A12" s="29" t="s">
        <v>65</v>
      </c>
      <c r="B12" s="50"/>
      <c r="C12" s="51"/>
      <c r="D12" s="52"/>
      <c r="E12" s="25" t="s">
        <v>182</v>
      </c>
      <c r="F12" s="26"/>
      <c r="G12" s="27"/>
      <c r="H12" s="25"/>
      <c r="I12" s="26"/>
      <c r="J12" s="27"/>
      <c r="K12" s="25" t="s">
        <v>183</v>
      </c>
      <c r="L12" s="26"/>
      <c r="M12" s="27"/>
      <c r="N12" s="25" t="s">
        <v>184</v>
      </c>
      <c r="O12" s="26"/>
      <c r="P12" s="27"/>
      <c r="Q12" s="25" t="s">
        <v>185</v>
      </c>
      <c r="R12" s="26"/>
      <c r="S12" s="27"/>
      <c r="T12" s="53" t="s">
        <v>186</v>
      </c>
      <c r="U12" s="54"/>
      <c r="V12" s="55"/>
    </row>
    <row r="13" spans="1:22" s="38" customFormat="1" ht="18" customHeight="1">
      <c r="A13" s="29"/>
      <c r="B13" s="30"/>
      <c r="C13" s="31" t="s">
        <v>157</v>
      </c>
      <c r="D13" s="36"/>
      <c r="E13" s="33" t="s">
        <v>187</v>
      </c>
      <c r="F13" s="31" t="s">
        <v>157</v>
      </c>
      <c r="G13" s="35">
        <v>628</v>
      </c>
      <c r="H13" s="30"/>
      <c r="I13" s="31" t="s">
        <v>157</v>
      </c>
      <c r="J13" s="36"/>
      <c r="K13" s="33" t="s">
        <v>171</v>
      </c>
      <c r="L13" s="31" t="s">
        <v>157</v>
      </c>
      <c r="M13" s="35">
        <v>631</v>
      </c>
      <c r="N13" s="30" t="s">
        <v>98</v>
      </c>
      <c r="O13" s="31" t="s">
        <v>157</v>
      </c>
      <c r="P13" s="36">
        <v>622</v>
      </c>
      <c r="Q13" s="135" t="s">
        <v>188</v>
      </c>
      <c r="R13" s="31" t="s">
        <v>157</v>
      </c>
      <c r="S13" s="34">
        <v>628</v>
      </c>
      <c r="T13" s="37" t="s">
        <v>160</v>
      </c>
      <c r="U13" s="31" t="s">
        <v>39</v>
      </c>
      <c r="V13" s="35">
        <v>633</v>
      </c>
    </row>
    <row r="14" spans="1:22" s="38" customFormat="1" ht="18" customHeight="1">
      <c r="A14" s="29"/>
      <c r="B14" s="30"/>
      <c r="C14" s="39" t="s">
        <v>45</v>
      </c>
      <c r="D14" s="40"/>
      <c r="E14" s="33" t="s">
        <v>162</v>
      </c>
      <c r="F14" s="39" t="s">
        <v>45</v>
      </c>
      <c r="G14" s="43">
        <v>24.1</v>
      </c>
      <c r="H14" s="33"/>
      <c r="I14" s="39" t="s">
        <v>45</v>
      </c>
      <c r="J14" s="42"/>
      <c r="K14" s="33" t="s">
        <v>103</v>
      </c>
      <c r="L14" s="39" t="s">
        <v>45</v>
      </c>
      <c r="M14" s="43">
        <v>25.1</v>
      </c>
      <c r="N14" s="30" t="s">
        <v>165</v>
      </c>
      <c r="O14" s="39" t="s">
        <v>45</v>
      </c>
      <c r="P14" s="42">
        <v>23.1</v>
      </c>
      <c r="Q14" s="135" t="s">
        <v>173</v>
      </c>
      <c r="R14" s="39" t="s">
        <v>45</v>
      </c>
      <c r="S14" s="41">
        <v>23.9</v>
      </c>
      <c r="T14" s="37" t="s">
        <v>167</v>
      </c>
      <c r="U14" s="39" t="s">
        <v>45</v>
      </c>
      <c r="V14" s="41">
        <v>24</v>
      </c>
    </row>
    <row r="15" spans="1:22" s="38" customFormat="1" ht="18" customHeight="1">
      <c r="A15" s="29"/>
      <c r="B15" s="30"/>
      <c r="C15" s="39" t="s">
        <v>52</v>
      </c>
      <c r="D15" s="56"/>
      <c r="E15" s="33" t="s">
        <v>169</v>
      </c>
      <c r="F15" s="39" t="s">
        <v>52</v>
      </c>
      <c r="G15" s="43">
        <v>19.8</v>
      </c>
      <c r="H15" s="33"/>
      <c r="I15" s="39" t="s">
        <v>52</v>
      </c>
      <c r="J15" s="42"/>
      <c r="K15" s="33" t="s">
        <v>189</v>
      </c>
      <c r="L15" s="39" t="s">
        <v>52</v>
      </c>
      <c r="M15" s="43">
        <v>18</v>
      </c>
      <c r="N15" s="30" t="s">
        <v>172</v>
      </c>
      <c r="O15" s="39" t="s">
        <v>52</v>
      </c>
      <c r="P15" s="40">
        <v>20.9</v>
      </c>
      <c r="Q15" s="135" t="s">
        <v>180</v>
      </c>
      <c r="R15" s="39" t="s">
        <v>52</v>
      </c>
      <c r="S15" s="41">
        <v>20.1</v>
      </c>
      <c r="T15" s="37" t="s">
        <v>174</v>
      </c>
      <c r="U15" s="39" t="s">
        <v>52</v>
      </c>
      <c r="V15" s="59">
        <v>21.9</v>
      </c>
    </row>
    <row r="16" spans="1:22" s="38" customFormat="1" ht="18" customHeight="1" thickBot="1">
      <c r="A16" s="44"/>
      <c r="B16" s="30"/>
      <c r="C16" s="46" t="s">
        <v>59</v>
      </c>
      <c r="D16" s="60"/>
      <c r="E16" s="47" t="s">
        <v>176</v>
      </c>
      <c r="F16" s="31" t="s">
        <v>59</v>
      </c>
      <c r="G16" s="61">
        <v>3</v>
      </c>
      <c r="H16" s="57"/>
      <c r="I16" s="46" t="s">
        <v>59</v>
      </c>
      <c r="J16" s="40"/>
      <c r="K16" s="57" t="s">
        <v>190</v>
      </c>
      <c r="L16" s="46" t="s">
        <v>59</v>
      </c>
      <c r="M16" s="43">
        <v>2.9</v>
      </c>
      <c r="N16" s="45" t="s">
        <v>179</v>
      </c>
      <c r="O16" s="46" t="s">
        <v>59</v>
      </c>
      <c r="P16" s="40">
        <v>3</v>
      </c>
      <c r="Q16" s="136" t="s">
        <v>191</v>
      </c>
      <c r="R16" s="46" t="s">
        <v>59</v>
      </c>
      <c r="S16" s="41">
        <v>3.1</v>
      </c>
      <c r="T16" s="45" t="s">
        <v>181</v>
      </c>
      <c r="U16" s="46" t="s">
        <v>59</v>
      </c>
      <c r="V16" s="63">
        <v>3</v>
      </c>
    </row>
    <row r="17" spans="1:22" s="38" customFormat="1" ht="14.25" customHeight="1">
      <c r="A17" s="64" t="s">
        <v>80</v>
      </c>
      <c r="B17" s="65"/>
      <c r="C17" s="66" t="s">
        <v>81</v>
      </c>
      <c r="D17" s="67"/>
      <c r="E17" s="65" t="s">
        <v>1</v>
      </c>
      <c r="F17" s="66" t="s">
        <v>81</v>
      </c>
      <c r="G17" s="67">
        <f>IF(ISERROR(VLOOKUP(E17,'[2]選択メニュー'!$B$42:$E$47,2,FALSE)),"",VLOOKUP(E17,'[2]選択メニュー'!$B$42:$E$47,2,FALSE))</f>
        <v>749</v>
      </c>
      <c r="H17" s="65"/>
      <c r="I17" s="66" t="s">
        <v>81</v>
      </c>
      <c r="J17" s="68">
        <f>IF(ISERROR(VLOOKUP(H17,'[2]選択メニュー'!$B$42:$E$47,2,FALSE)),"",VLOOKUP(H17,'[2]選択メニュー'!$B$42:$E$47,2,FALSE))</f>
      </c>
      <c r="K17" s="65" t="s">
        <v>16</v>
      </c>
      <c r="L17" s="66" t="s">
        <v>81</v>
      </c>
      <c r="M17" s="68">
        <f>IF(ISERROR(VLOOKUP(K17,'[2]選択メニュー'!$B$42:$E$47,2,FALSE)),"",VLOOKUP(K17,'[2]選択メニュー'!$B$42:$E$47,2,FALSE))</f>
        <v>853</v>
      </c>
      <c r="N17" s="65" t="s">
        <v>2</v>
      </c>
      <c r="O17" s="66" t="s">
        <v>81</v>
      </c>
      <c r="P17" s="68">
        <f>IF(ISERROR(VLOOKUP(N17,'[2]選択メニュー'!$B$42:$E$47,2,FALSE)),"",VLOOKUP(N17,'[2]選択メニュー'!$B$42:$E$47,2,FALSE))</f>
        <v>753</v>
      </c>
      <c r="Q17" s="65" t="s">
        <v>141</v>
      </c>
      <c r="R17" s="66" t="s">
        <v>81</v>
      </c>
      <c r="S17" s="68">
        <f>IF(ISERROR(VLOOKUP(Q17,'[2]選択メニュー'!$B$42:$E$47,2,FALSE)),"",VLOOKUP(Q17,'[2]選択メニュー'!$B$42:$E$47,2,FALSE))</f>
        <v>752</v>
      </c>
      <c r="T17" s="69" t="s">
        <v>1</v>
      </c>
      <c r="U17" s="31" t="s">
        <v>81</v>
      </c>
      <c r="V17" s="70">
        <f>IF(ISERROR(VLOOKUP(T17,'[2]選択メニュー'!$B$42:$E$47,2,FALSE)),"",VLOOKUP(T17,'[2]選択メニュー'!$B$42:$E$47,2,FALSE))</f>
        <v>749</v>
      </c>
    </row>
    <row r="18" spans="1:22" s="38" customFormat="1" ht="14.25" customHeight="1">
      <c r="A18" s="71"/>
      <c r="B18" s="72"/>
      <c r="C18" s="39" t="s">
        <v>52</v>
      </c>
      <c r="D18" s="73"/>
      <c r="E18" s="72"/>
      <c r="F18" s="39" t="s">
        <v>52</v>
      </c>
      <c r="G18" s="73">
        <f>IF(ISERROR(VLOOKUP(E17,'[2]選択メニュー'!$B$42:$E$47,3,FALSE)),"",VLOOKUP(E17,'[2]選択メニュー'!$B$42:$E$47,3,FALSE))</f>
        <v>22.3</v>
      </c>
      <c r="H18" s="72"/>
      <c r="I18" s="39" t="s">
        <v>52</v>
      </c>
      <c r="J18" s="73">
        <f>IF(ISERROR(VLOOKUP(H17,'[2]選択メニュー'!$B$42:$E$47,3,FALSE)),"",VLOOKUP(H17,'[2]選択メニュー'!$B$42:$E$47,3,FALSE))</f>
      </c>
      <c r="K18" s="72"/>
      <c r="L18" s="39" t="s">
        <v>52</v>
      </c>
      <c r="M18" s="73">
        <f>IF(ISERROR(VLOOKUP(K17,'[2]選択メニュー'!$B$42:$E$47,3,FALSE)),"",VLOOKUP(K17,'[2]選択メニュー'!$B$42:$E$47,3,FALSE))</f>
        <v>36.2</v>
      </c>
      <c r="N18" s="72"/>
      <c r="O18" s="39" t="s">
        <v>52</v>
      </c>
      <c r="P18" s="73">
        <f>IF(ISERROR(VLOOKUP(N17,'[2]選択メニュー'!$B$42:$E$47,3,FALSE)),"",VLOOKUP(N17,'[2]選択メニュー'!$B$42:$E$47,3,FALSE))</f>
        <v>23</v>
      </c>
      <c r="Q18" s="72"/>
      <c r="R18" s="39" t="s">
        <v>52</v>
      </c>
      <c r="S18" s="73">
        <f>IF(ISERROR(VLOOKUP(Q17,'[2]選択メニュー'!$B$42:$E$47,3,FALSE)),"",VLOOKUP(Q17,'[2]選択メニュー'!$B$42:$E$47,3,FALSE))</f>
        <v>22.3</v>
      </c>
      <c r="T18" s="74"/>
      <c r="U18" s="39" t="s">
        <v>52</v>
      </c>
      <c r="V18" s="35">
        <f>IF(ISERROR(VLOOKUP(T17,'[2]選択メニュー'!$B$42:$E$47,3,FALSE)),"",VLOOKUP(T17,'[2]選択メニュー'!$B$42:$E$47,3,FALSE))</f>
        <v>22.3</v>
      </c>
    </row>
    <row r="19" spans="1:22" s="38" customFormat="1" ht="14.25" customHeight="1" thickBot="1">
      <c r="A19" s="75"/>
      <c r="B19" s="76"/>
      <c r="C19" s="46" t="s">
        <v>59</v>
      </c>
      <c r="D19" s="77"/>
      <c r="E19" s="76"/>
      <c r="F19" s="46" t="s">
        <v>59</v>
      </c>
      <c r="G19" s="77">
        <f>IF(ISERROR(VLOOKUP(E17,'[2]選択メニュー'!$B$42:$E$47,4,FALSE)),"",VLOOKUP(E17,'[2]選択メニュー'!$B$42:$E$47,4,FALSE))</f>
        <v>3.6</v>
      </c>
      <c r="H19" s="76"/>
      <c r="I19" s="46" t="s">
        <v>59</v>
      </c>
      <c r="J19" s="78">
        <f>IF(ISERROR(VLOOKUP(H17,'[2]選択メニュー'!$B$42:$E$47,4,FALSE)),"",VLOOKUP(H17,'[2]選択メニュー'!$B$42:$E$47,4,FALSE))</f>
      </c>
      <c r="K19" s="76"/>
      <c r="L19" s="46" t="s">
        <v>59</v>
      </c>
      <c r="M19" s="78">
        <f>IF(ISERROR(VLOOKUP(K17,'[2]選択メニュー'!$B$42:$E$47,4,FALSE)),"",VLOOKUP(K17,'[2]選択メニュー'!$B$42:$E$47,4,FALSE))</f>
        <v>3.6</v>
      </c>
      <c r="N19" s="76"/>
      <c r="O19" s="46" t="s">
        <v>59</v>
      </c>
      <c r="P19" s="78">
        <f>IF(ISERROR(VLOOKUP(N17,'[2]選択メニュー'!$B$42:$E$47,4,FALSE)),"",VLOOKUP(N17,'[2]選択メニュー'!$B$42:$E$47,4,FALSE))</f>
        <v>3.6</v>
      </c>
      <c r="Q19" s="76"/>
      <c r="R19" s="46" t="s">
        <v>59</v>
      </c>
      <c r="S19" s="78">
        <f>IF(ISERROR(VLOOKUP(Q17,'[2]選択メニュー'!$B$42:$E$47,4,FALSE)),"",VLOOKUP(Q17,'[2]選択メニュー'!$B$42:$E$47,4,FALSE))</f>
        <v>3.7</v>
      </c>
      <c r="T19" s="79"/>
      <c r="U19" s="46" t="s">
        <v>59</v>
      </c>
      <c r="V19" s="49">
        <f>IF(ISERROR(VLOOKUP(T17,'[2]選択メニュー'!$B$42:$E$47,4,FALSE)),"",VLOOKUP(T17,'[2]選択メニュー'!$B$42:$E$47,4,FALSE))</f>
        <v>3.6</v>
      </c>
    </row>
    <row r="20" spans="1:22" s="38" customFormat="1" ht="14.25" customHeight="1">
      <c r="A20" s="64" t="s">
        <v>82</v>
      </c>
      <c r="B20" s="65"/>
      <c r="C20" s="31" t="s">
        <v>81</v>
      </c>
      <c r="D20" s="68">
        <f>IF(ISERROR(VLOOKUP(B20,'[2]選択メニュー'!$B$3:$E$13,2,FALSE)),"",(VLOOKUP(B20,'[2]選択メニュー'!$B$3:$E$13,2,FALSE)))</f>
      </c>
      <c r="E20" s="65" t="s">
        <v>142</v>
      </c>
      <c r="F20" s="31" t="s">
        <v>81</v>
      </c>
      <c r="G20" s="68">
        <f>IF(ISERROR(VLOOKUP(E20,'[2]選択メニュー'!$B$3:$E$13,2,FALSE)),"",(VLOOKUP(E20,'[2]選択メニュー'!$B$3:$E$13,2,FALSE)))</f>
        <v>755</v>
      </c>
      <c r="H20" s="80"/>
      <c r="I20" s="81" t="s">
        <v>81</v>
      </c>
      <c r="J20" s="68">
        <f>IF(ISERROR(VLOOKUP(H20,'[2]選択メニュー'!$B$3:$E$13,2,FALSE)),"",(VLOOKUP(H20,'[2]選択メニュー'!$B$3:$E$13,2,FALSE)))</f>
      </c>
      <c r="K20" s="80" t="s">
        <v>6</v>
      </c>
      <c r="L20" s="81" t="s">
        <v>81</v>
      </c>
      <c r="M20" s="68">
        <f>IF(ISERROR(VLOOKUP(K20,'[2]選択メニュー'!$B$3:$E$13,2,FALSE)),"",(VLOOKUP(K20,'[2]選択メニュー'!$B$3:$E$13,2,FALSE)))</f>
        <v>870</v>
      </c>
      <c r="N20" s="80" t="s">
        <v>5</v>
      </c>
      <c r="O20" s="81" t="s">
        <v>81</v>
      </c>
      <c r="P20" s="68">
        <f>IF(ISERROR(VLOOKUP(N20,'[2]選択メニュー'!$B$3:$E$13,2,FALSE)),"",(VLOOKUP(N20,'[2]選択メニュー'!$B$3:$E$13,2,FALSE)))</f>
        <v>870</v>
      </c>
      <c r="Q20" s="80" t="s">
        <v>7</v>
      </c>
      <c r="R20" s="81" t="s">
        <v>81</v>
      </c>
      <c r="S20" s="68">
        <f>IF(ISERROR(VLOOKUP(Q20,'[2]選択メニュー'!$B$3:$E$13,2,FALSE)),"",(VLOOKUP(Q20,'[2]選択メニュー'!$B$3:$E$13,2,FALSE)))</f>
        <v>765</v>
      </c>
      <c r="T20" s="69" t="s">
        <v>3</v>
      </c>
      <c r="U20" s="31" t="s">
        <v>81</v>
      </c>
      <c r="V20" s="70">
        <f>IF(ISERROR(VLOOKUP(T20,'[2]選択メニュー'!$B$3:$E$13,2,FALSE)),"",(VLOOKUP(T20,'[2]選択メニュー'!$B$3:$E$13,2,FALSE)))</f>
        <v>819</v>
      </c>
    </row>
    <row r="21" spans="1:22" s="38" customFormat="1" ht="14.25" customHeight="1">
      <c r="A21" s="71"/>
      <c r="B21" s="72"/>
      <c r="C21" s="39" t="s">
        <v>52</v>
      </c>
      <c r="D21" s="73">
        <f>IF(ISERROR(VLOOKUP(B20,'[2]選択メニュー'!$B$3:$E$13,3,FALSE)),"",(VLOOKUP(B20,'[2]選択メニュー'!$B$3:$E$13,3,FALSE)))</f>
      </c>
      <c r="E21" s="72"/>
      <c r="F21" s="39" t="s">
        <v>52</v>
      </c>
      <c r="G21" s="73">
        <f>IF(ISERROR(VLOOKUP(E20,'[2]選択メニュー'!$B$3:$E$13,3,FALSE)),"",(VLOOKUP(E20,'[2]選択メニュー'!$B$3:$E$13,3,FALSE)))</f>
        <v>20</v>
      </c>
      <c r="H21" s="82"/>
      <c r="I21" s="83" t="s">
        <v>52</v>
      </c>
      <c r="J21" s="73">
        <f>IF(ISERROR(VLOOKUP(H20,'[2]選択メニュー'!$B$3:$E$13,3,FALSE)),"",(VLOOKUP(H20,'[2]選択メニュー'!$B$3:$E$13,3,FALSE)))</f>
      </c>
      <c r="K21" s="82"/>
      <c r="L21" s="83" t="s">
        <v>52</v>
      </c>
      <c r="M21" s="73">
        <f>IF(ISERROR(VLOOKUP(K20,'[2]選択メニュー'!$B$3:$E$13,3,FALSE)),"",(VLOOKUP(K20,'[2]選択メニュー'!$B$3:$E$13,3,FALSE)))</f>
        <v>21</v>
      </c>
      <c r="N21" s="82"/>
      <c r="O21" s="83" t="s">
        <v>52</v>
      </c>
      <c r="P21" s="73">
        <f>IF(ISERROR(VLOOKUP(N20,'[2]選択メニュー'!$B$3:$E$13,3,FALSE)),"",(VLOOKUP(N20,'[2]選択メニュー'!$B$3:$E$13,3,FALSE)))</f>
        <v>22</v>
      </c>
      <c r="Q21" s="82"/>
      <c r="R21" s="83" t="s">
        <v>52</v>
      </c>
      <c r="S21" s="73">
        <f>IF(ISERROR(VLOOKUP(Q20,'[2]選択メニュー'!$B$3:$E$13,3,FALSE)),"",(VLOOKUP(Q20,'[2]選択メニュー'!$B$3:$E$13,3,FALSE)))</f>
        <v>16</v>
      </c>
      <c r="T21" s="74"/>
      <c r="U21" s="39" t="s">
        <v>52</v>
      </c>
      <c r="V21" s="35">
        <f>IF(ISERROR(VLOOKUP(T20,'[2]選択メニュー'!$B$3:$E$13,3,FALSE)),"",(VLOOKUP(T20,'[2]選択メニュー'!$B$3:$E$13,3,FALSE)))</f>
        <v>16</v>
      </c>
    </row>
    <row r="22" spans="1:22" s="38" customFormat="1" ht="14.25" customHeight="1" thickBot="1">
      <c r="A22" s="75"/>
      <c r="B22" s="76"/>
      <c r="C22" s="46" t="s">
        <v>59</v>
      </c>
      <c r="D22" s="84">
        <f>IF(ISERROR(VLOOKUP(B20,'[2]選択メニュー'!$B$3:$E$13,4,FALSE)),"",(VLOOKUP(B20,'[2]選択メニュー'!$B$3:$E$13,4,FALSE)))</f>
      </c>
      <c r="E22" s="76"/>
      <c r="F22" s="46" t="s">
        <v>59</v>
      </c>
      <c r="G22" s="84">
        <f>IF(ISERROR(VLOOKUP(E20,'[2]選択メニュー'!$B$3:$E$13,4,FALSE)),"",(VLOOKUP(E20,'[2]選択メニュー'!$B$3:$E$13,4,FALSE)))</f>
        <v>2</v>
      </c>
      <c r="H22" s="85"/>
      <c r="I22" s="86" t="s">
        <v>59</v>
      </c>
      <c r="J22" s="84">
        <f>IF(ISERROR(VLOOKUP(H20,'[2]選択メニュー'!$B$3:$E$13,4,FALSE)),"",(VLOOKUP(H20,'[2]選択メニュー'!$B$3:$E$13,4,FALSE)))</f>
      </c>
      <c r="K22" s="85"/>
      <c r="L22" s="86" t="s">
        <v>59</v>
      </c>
      <c r="M22" s="84">
        <f>IF(ISERROR(VLOOKUP(K20,'[2]選択メニュー'!$B$3:$E$13,4,FALSE)),"",(VLOOKUP(K20,'[2]選択メニュー'!$B$3:$E$13,4,FALSE)))</f>
        <v>1.9</v>
      </c>
      <c r="N22" s="85"/>
      <c r="O22" s="86" t="s">
        <v>59</v>
      </c>
      <c r="P22" s="84">
        <f>IF(ISERROR(VLOOKUP(N20,'[2]選択メニュー'!$B$3:$E$13,4,FALSE)),"",(VLOOKUP(N20,'[2]選択メニュー'!$B$3:$E$13,4,FALSE)))</f>
        <v>1.9</v>
      </c>
      <c r="Q22" s="85"/>
      <c r="R22" s="86" t="s">
        <v>59</v>
      </c>
      <c r="S22" s="84">
        <f>IF(ISERROR(VLOOKUP(Q20,'[2]選択メニュー'!$B$3:$E$13,4,FALSE)),"",(VLOOKUP(Q20,'[2]選択メニュー'!$B$3:$E$13,4,FALSE)))</f>
        <v>2</v>
      </c>
      <c r="T22" s="79"/>
      <c r="U22" s="46" t="s">
        <v>59</v>
      </c>
      <c r="V22" s="49">
        <f>IF(ISERROR(VLOOKUP(T20,'[2]選択メニュー'!$B$3:$E$13,4,FALSE)),"",(VLOOKUP(T20,'[2]選択メニュー'!$B$3:$E$13,4,FALSE)))</f>
        <v>2</v>
      </c>
    </row>
    <row r="23" spans="1:22" s="38" customFormat="1" ht="14.25" customHeight="1">
      <c r="A23" s="64" t="s">
        <v>83</v>
      </c>
      <c r="B23" s="65" t="s">
        <v>19</v>
      </c>
      <c r="C23" s="66" t="s">
        <v>157</v>
      </c>
      <c r="D23" s="68">
        <f>IF(ISERROR(VLOOKUP(B23,'[2]選択メニュー'!$B$18:$E$37,2,FALSE)),"",(VLOOKUP(B23,'[2]選択メニュー'!$B$18:$E$37,2,FALSE)))</f>
        <v>415</v>
      </c>
      <c r="E23" s="65" t="s">
        <v>9</v>
      </c>
      <c r="F23" s="66" t="s">
        <v>157</v>
      </c>
      <c r="G23" s="68">
        <f>IF(ISERROR(VLOOKUP(E23,'[2]選択メニュー'!$B$18:$E$37,2,FALSE)),"",(VLOOKUP(E23,'[2]選択メニュー'!$B$18:$E$37,2,FALSE)))</f>
        <v>410</v>
      </c>
      <c r="H23" s="80" t="s">
        <v>13</v>
      </c>
      <c r="I23" s="81" t="s">
        <v>157</v>
      </c>
      <c r="J23" s="68">
        <f>IF(ISERROR(VLOOKUP(H23,'[2]選択メニュー'!$B$18:$E$37,2,FALSE)),"",(VLOOKUP(H23,'[2]選択メニュー'!$B$18:$E$37,2,FALSE)))</f>
        <v>429</v>
      </c>
      <c r="K23" s="80" t="s">
        <v>11</v>
      </c>
      <c r="L23" s="81" t="s">
        <v>157</v>
      </c>
      <c r="M23" s="68">
        <f>IF(ISERROR(VLOOKUP(K23,'[2]選択メニュー'!$B$18:$E$37,2,FALSE)),"",(VLOOKUP(K23,'[2]選択メニュー'!$B$18:$E$37,2,FALSE)))</f>
        <v>480</v>
      </c>
      <c r="N23" s="80" t="s">
        <v>12</v>
      </c>
      <c r="O23" s="81" t="s">
        <v>157</v>
      </c>
      <c r="P23" s="68">
        <f>IF(ISERROR(VLOOKUP(N23,'[2]選択メニュー'!$B$18:$E$37,2,FALSE)),"",(VLOOKUP(N23,'[2]選択メニュー'!$B$18:$E$37,2,FALSE)))</f>
        <v>420</v>
      </c>
      <c r="Q23" s="137" t="s">
        <v>143</v>
      </c>
      <c r="R23" s="138" t="s">
        <v>157</v>
      </c>
      <c r="S23" s="139">
        <f>IF(ISERROR(VLOOKUP(Q23,'[2]選択メニュー'!$B$18:$E$37,2,FALSE)),"",(VLOOKUP(Q23,'[2]選択メニュー'!$B$18:$E$37,2,FALSE)))</f>
        <v>542</v>
      </c>
      <c r="T23" s="69" t="s">
        <v>8</v>
      </c>
      <c r="U23" s="31" t="s">
        <v>157</v>
      </c>
      <c r="V23" s="70">
        <f>IF(ISERROR(VLOOKUP(T23,'[2]選択メニュー'!$B$18:$E$37,2,FALSE)),"",(VLOOKUP(T23,'[2]選択メニュー'!$B$18:$E$37,2,FALSE)))</f>
        <v>410</v>
      </c>
    </row>
    <row r="24" spans="1:22" s="38" customFormat="1" ht="14.25" customHeight="1">
      <c r="A24" s="71"/>
      <c r="B24" s="72"/>
      <c r="C24" s="39" t="s">
        <v>52</v>
      </c>
      <c r="D24" s="73">
        <f>IF(ISERROR(VLOOKUP(B23,'[2]選択メニュー'!$B$18:$E$37,3,FALSE)),"",(VLOOKUP(B23,'[2]選択メニュー'!$B$18:$E$37,3,FALSE)))</f>
        <v>15</v>
      </c>
      <c r="E24" s="72"/>
      <c r="F24" s="39" t="s">
        <v>52</v>
      </c>
      <c r="G24" s="73">
        <f>IF(ISERROR(VLOOKUP(E23,'[2]選択メニュー'!$B$18:$E$37,3,FALSE)),"",(VLOOKUP(E23,'[2]選択メニュー'!$B$18:$E$37,3,FALSE)))</f>
        <v>8.5</v>
      </c>
      <c r="H24" s="82"/>
      <c r="I24" s="83" t="s">
        <v>52</v>
      </c>
      <c r="J24" s="73">
        <f>IF(ISERROR(VLOOKUP(H23,'[2]選択メニュー'!$B$18:$E$37,3,FALSE)),"",(VLOOKUP(H23,'[2]選択メニュー'!$B$18:$E$37,3,FALSE)))</f>
        <v>5</v>
      </c>
      <c r="K24" s="82"/>
      <c r="L24" s="83" t="s">
        <v>52</v>
      </c>
      <c r="M24" s="73">
        <f>IF(ISERROR(VLOOKUP(K23,'[2]選択メニュー'!$B$18:$E$37,3,FALSE)),"",(VLOOKUP(K23,'[2]選択メニュー'!$B$18:$E$37,3,FALSE)))</f>
        <v>7.5</v>
      </c>
      <c r="N24" s="82"/>
      <c r="O24" s="83" t="s">
        <v>52</v>
      </c>
      <c r="P24" s="73">
        <f>IF(ISERROR(VLOOKUP(N23,'[2]選択メニュー'!$B$18:$E$37,3,FALSE)),"",(VLOOKUP(N23,'[2]選択メニュー'!$B$18:$E$37,3,FALSE)))</f>
        <v>10.9</v>
      </c>
      <c r="Q24" s="140"/>
      <c r="R24" s="141" t="s">
        <v>52</v>
      </c>
      <c r="S24" s="142">
        <f>IF(ISERROR(VLOOKUP(Q23,'[2]選択メニュー'!$B$18:$E$37,3,FALSE)),"",(VLOOKUP(Q23,'[2]選択メニュー'!$B$18:$E$37,3,FALSE)))</f>
        <v>18</v>
      </c>
      <c r="T24" s="74"/>
      <c r="U24" s="39" t="s">
        <v>52</v>
      </c>
      <c r="V24" s="87">
        <f>IF(ISERROR(VLOOKUP(T23,'[2]選択メニュー'!$B$18:$E$37,3,FALSE)),"",(VLOOKUP(T23,'[2]選択メニュー'!$B$18:$E$37,3,FALSE)))</f>
        <v>6.5</v>
      </c>
    </row>
    <row r="25" spans="1:22" s="38" customFormat="1" ht="14.25" customHeight="1" thickBot="1">
      <c r="A25" s="75"/>
      <c r="B25" s="76"/>
      <c r="C25" s="46" t="s">
        <v>59</v>
      </c>
      <c r="D25" s="88">
        <f>IF(ISERROR(VLOOKUP(B23,'[2]選択メニュー'!$B$18:$E$37,4,FALSE)),"",(VLOOKUP(B23,'[2]選択メニュー'!$B$18:$E$37,4,FALSE)))</f>
        <v>4.8</v>
      </c>
      <c r="E25" s="76"/>
      <c r="F25" s="46" t="s">
        <v>59</v>
      </c>
      <c r="G25" s="88">
        <f>IF(ISERROR(VLOOKUP(E23,'[2]選択メニュー'!$B$18:$E$37,4,FALSE)),"",(VLOOKUP(E23,'[2]選択メニュー'!$B$18:$E$37,4,FALSE)))</f>
        <v>5.1</v>
      </c>
      <c r="H25" s="85"/>
      <c r="I25" s="86" t="s">
        <v>59</v>
      </c>
      <c r="J25" s="77">
        <f>IF(ISERROR(VLOOKUP(H23,'[2]選択メニュー'!$B$18:$E$37,4,FALSE)),"",(VLOOKUP(H23,'[2]選択メニュー'!$B$18:$E$37,4,FALSE)))</f>
        <v>5.6</v>
      </c>
      <c r="K25" s="85"/>
      <c r="L25" s="86" t="s">
        <v>59</v>
      </c>
      <c r="M25" s="77">
        <f>IF(ISERROR(VLOOKUP(K23,'[2]選択メニュー'!$B$18:$E$37,4,FALSE)),"",(VLOOKUP(K23,'[2]選択メニュー'!$B$18:$E$37,4,FALSE)))</f>
        <v>4.7</v>
      </c>
      <c r="N25" s="85"/>
      <c r="O25" s="86" t="s">
        <v>59</v>
      </c>
      <c r="P25" s="77">
        <f>IF(ISERROR(VLOOKUP(N23,'[2]選択メニュー'!$B$18:$E$37,4,FALSE)),"",(VLOOKUP(N23,'[2]選択メニュー'!$B$18:$E$37,4,FALSE)))</f>
        <v>5.1</v>
      </c>
      <c r="Q25" s="143"/>
      <c r="R25" s="144" t="s">
        <v>59</v>
      </c>
      <c r="S25" s="145">
        <f>IF(ISERROR(VLOOKUP(Q23,'[2]選択メニュー'!$B$18:$E$37,4,FALSE)),"",(VLOOKUP(Q23,'[2]選択メニュー'!$B$18:$E$37,4,FALSE)))</f>
        <v>6.5</v>
      </c>
      <c r="T25" s="79"/>
      <c r="U25" s="46" t="s">
        <v>59</v>
      </c>
      <c r="V25" s="49">
        <f>IF(ISERROR(VLOOKUP(T23,'[2]選択メニュー'!$B$18:$E$37,4,FALSE)),"",(VLOOKUP(T23,'[2]選択メニュー'!$B$18:$E$37,4,FALSE)))</f>
        <v>5.1</v>
      </c>
    </row>
    <row r="26" s="38" customFormat="1" ht="13.5" customHeight="1" thickBot="1"/>
    <row r="27" spans="2:22" s="38" customFormat="1" ht="17.25" customHeight="1">
      <c r="B27" s="12">
        <f>DATE($B$2,$C$2,$D$2+8)</f>
        <v>41686</v>
      </c>
      <c r="C27" s="89"/>
      <c r="D27" s="89"/>
      <c r="E27" s="14">
        <f>DATE($B$2,$C$2,$D$2+9)</f>
        <v>41687</v>
      </c>
      <c r="F27" s="15"/>
      <c r="G27" s="16"/>
      <c r="H27" s="15">
        <f>DATE($B$2,$C$2,$D$2+10)</f>
        <v>41688</v>
      </c>
      <c r="I27" s="15"/>
      <c r="J27" s="15"/>
      <c r="K27" s="14">
        <f>DATE($B$2,$C$2,$D$2+11)</f>
        <v>41689</v>
      </c>
      <c r="L27" s="15"/>
      <c r="M27" s="16"/>
      <c r="N27" s="15">
        <f>DATE($B$2,$C$2,$D$2+12)</f>
        <v>41690</v>
      </c>
      <c r="O27" s="15"/>
      <c r="P27" s="15"/>
      <c r="Q27" s="14">
        <f>DATE($B$2,$C$2,$D$2+13)</f>
        <v>41691</v>
      </c>
      <c r="R27" s="15"/>
      <c r="S27" s="16"/>
      <c r="T27" s="15">
        <f>DATE($B$2,$C$2,$D$2+14)</f>
        <v>41692</v>
      </c>
      <c r="U27" s="15"/>
      <c r="V27" s="17"/>
    </row>
    <row r="28" spans="2:22" s="38" customFormat="1" ht="17.25" customHeight="1" thickBot="1">
      <c r="B28" s="90"/>
      <c r="C28" s="91"/>
      <c r="D28" s="91"/>
      <c r="E28" s="20"/>
      <c r="F28" s="21"/>
      <c r="G28" s="22"/>
      <c r="H28" s="21"/>
      <c r="I28" s="21"/>
      <c r="J28" s="21"/>
      <c r="K28" s="20"/>
      <c r="L28" s="21"/>
      <c r="M28" s="22"/>
      <c r="N28" s="21"/>
      <c r="O28" s="21"/>
      <c r="P28" s="21"/>
      <c r="Q28" s="20"/>
      <c r="R28" s="21"/>
      <c r="S28" s="22"/>
      <c r="T28" s="21"/>
      <c r="U28" s="21"/>
      <c r="V28" s="23"/>
    </row>
    <row r="29" spans="1:22" s="28" customFormat="1" ht="27" customHeight="1">
      <c r="A29" s="24" t="s">
        <v>85</v>
      </c>
      <c r="B29" s="25" t="s">
        <v>192</v>
      </c>
      <c r="C29" s="26"/>
      <c r="D29" s="27"/>
      <c r="E29" s="25" t="s">
        <v>193</v>
      </c>
      <c r="F29" s="26"/>
      <c r="G29" s="26"/>
      <c r="H29" s="25" t="s">
        <v>194</v>
      </c>
      <c r="I29" s="26"/>
      <c r="J29" s="27"/>
      <c r="K29" s="146" t="s">
        <v>195</v>
      </c>
      <c r="L29" s="147"/>
      <c r="M29" s="148"/>
      <c r="N29" s="25" t="s">
        <v>196</v>
      </c>
      <c r="O29" s="26"/>
      <c r="P29" s="27"/>
      <c r="Q29" s="25" t="s">
        <v>197</v>
      </c>
      <c r="R29" s="26"/>
      <c r="S29" s="27"/>
      <c r="T29" s="53" t="s">
        <v>198</v>
      </c>
      <c r="U29" s="54"/>
      <c r="V29" s="55"/>
    </row>
    <row r="30" spans="1:22" s="38" customFormat="1" ht="18" customHeight="1">
      <c r="A30" s="29"/>
      <c r="B30" s="33" t="s">
        <v>199</v>
      </c>
      <c r="C30" s="31" t="s">
        <v>157</v>
      </c>
      <c r="D30" s="92">
        <v>819</v>
      </c>
      <c r="E30" s="33" t="s">
        <v>200</v>
      </c>
      <c r="F30" s="31" t="s">
        <v>157</v>
      </c>
      <c r="G30" s="36">
        <v>824</v>
      </c>
      <c r="H30" s="135" t="s">
        <v>201</v>
      </c>
      <c r="I30" s="31" t="s">
        <v>157</v>
      </c>
      <c r="J30" s="34">
        <v>836</v>
      </c>
      <c r="K30" s="149" t="s">
        <v>98</v>
      </c>
      <c r="L30" s="150" t="s">
        <v>157</v>
      </c>
      <c r="M30" s="151">
        <v>569</v>
      </c>
      <c r="N30" s="30" t="s">
        <v>38</v>
      </c>
      <c r="O30" s="31" t="s">
        <v>39</v>
      </c>
      <c r="P30" s="36">
        <v>815</v>
      </c>
      <c r="Q30" s="33" t="s">
        <v>100</v>
      </c>
      <c r="R30" s="31" t="s">
        <v>39</v>
      </c>
      <c r="S30" s="34">
        <v>830</v>
      </c>
      <c r="T30" s="37" t="s">
        <v>202</v>
      </c>
      <c r="U30" s="31" t="s">
        <v>157</v>
      </c>
      <c r="V30" s="35">
        <v>803</v>
      </c>
    </row>
    <row r="31" spans="1:22" s="38" customFormat="1" ht="18" customHeight="1">
      <c r="A31" s="29"/>
      <c r="B31" s="33" t="s">
        <v>203</v>
      </c>
      <c r="C31" s="39" t="s">
        <v>45</v>
      </c>
      <c r="D31" s="93">
        <v>28.4</v>
      </c>
      <c r="E31" s="33" t="s">
        <v>204</v>
      </c>
      <c r="F31" s="39" t="s">
        <v>45</v>
      </c>
      <c r="G31" s="42">
        <v>24.8</v>
      </c>
      <c r="H31" s="135" t="s">
        <v>205</v>
      </c>
      <c r="I31" s="39" t="s">
        <v>45</v>
      </c>
      <c r="J31" s="41">
        <v>29.7</v>
      </c>
      <c r="K31" s="149" t="s">
        <v>206</v>
      </c>
      <c r="L31" s="152" t="s">
        <v>45</v>
      </c>
      <c r="M31" s="153">
        <v>22.4</v>
      </c>
      <c r="N31" s="30" t="s">
        <v>207</v>
      </c>
      <c r="O31" s="39" t="s">
        <v>45</v>
      </c>
      <c r="P31" s="42">
        <v>26.1</v>
      </c>
      <c r="Q31" s="33" t="s">
        <v>208</v>
      </c>
      <c r="R31" s="39" t="s">
        <v>45</v>
      </c>
      <c r="S31" s="41">
        <v>28.4</v>
      </c>
      <c r="T31" s="37" t="s">
        <v>209</v>
      </c>
      <c r="U31" s="39" t="s">
        <v>45</v>
      </c>
      <c r="V31" s="43">
        <v>24.8</v>
      </c>
    </row>
    <row r="32" spans="1:22" s="38" customFormat="1" ht="18" customHeight="1">
      <c r="A32" s="29"/>
      <c r="B32" s="33" t="s">
        <v>210</v>
      </c>
      <c r="C32" s="39" t="s">
        <v>52</v>
      </c>
      <c r="D32" s="94">
        <v>25.1</v>
      </c>
      <c r="E32" s="33" t="s">
        <v>211</v>
      </c>
      <c r="F32" s="39" t="s">
        <v>52</v>
      </c>
      <c r="G32" s="40">
        <v>25.4</v>
      </c>
      <c r="H32" s="135" t="s">
        <v>212</v>
      </c>
      <c r="I32" s="39" t="s">
        <v>52</v>
      </c>
      <c r="J32" s="41">
        <v>27.6</v>
      </c>
      <c r="K32" s="149" t="s">
        <v>213</v>
      </c>
      <c r="L32" s="152" t="s">
        <v>52</v>
      </c>
      <c r="M32" s="153">
        <v>14.6</v>
      </c>
      <c r="N32" s="30" t="s">
        <v>214</v>
      </c>
      <c r="O32" s="39" t="s">
        <v>52</v>
      </c>
      <c r="P32" s="42">
        <v>23.1</v>
      </c>
      <c r="Q32" s="33" t="s">
        <v>215</v>
      </c>
      <c r="R32" s="39" t="s">
        <v>52</v>
      </c>
      <c r="S32" s="41">
        <v>21.6</v>
      </c>
      <c r="T32" s="37" t="s">
        <v>216</v>
      </c>
      <c r="U32" s="39" t="s">
        <v>52</v>
      </c>
      <c r="V32" s="43">
        <v>18.1</v>
      </c>
    </row>
    <row r="33" spans="1:22" s="38" customFormat="1" ht="18" customHeight="1" thickBot="1">
      <c r="A33" s="44"/>
      <c r="B33" s="48" t="s">
        <v>217</v>
      </c>
      <c r="C33" s="46" t="s">
        <v>59</v>
      </c>
      <c r="D33" s="94">
        <v>3.1</v>
      </c>
      <c r="E33" s="48" t="s">
        <v>218</v>
      </c>
      <c r="F33" s="46" t="s">
        <v>59</v>
      </c>
      <c r="G33" s="40">
        <v>3.1</v>
      </c>
      <c r="H33" s="136" t="s">
        <v>219</v>
      </c>
      <c r="I33" s="46" t="s">
        <v>59</v>
      </c>
      <c r="J33" s="41">
        <v>3.1</v>
      </c>
      <c r="K33" s="154" t="s">
        <v>220</v>
      </c>
      <c r="L33" s="155" t="s">
        <v>59</v>
      </c>
      <c r="M33" s="153">
        <v>2.9</v>
      </c>
      <c r="N33" s="58" t="s">
        <v>221</v>
      </c>
      <c r="O33" s="46" t="s">
        <v>59</v>
      </c>
      <c r="P33" s="42">
        <v>3</v>
      </c>
      <c r="Q33" s="48" t="s">
        <v>222</v>
      </c>
      <c r="R33" s="46" t="s">
        <v>59</v>
      </c>
      <c r="S33" s="41">
        <v>3</v>
      </c>
      <c r="T33" s="37" t="s">
        <v>223</v>
      </c>
      <c r="U33" s="46" t="s">
        <v>59</v>
      </c>
      <c r="V33" s="43">
        <v>3.1</v>
      </c>
    </row>
    <row r="34" spans="1:22" s="99" customFormat="1" ht="27" customHeight="1">
      <c r="A34" s="95" t="s">
        <v>65</v>
      </c>
      <c r="B34" s="96"/>
      <c r="C34" s="97"/>
      <c r="D34" s="98"/>
      <c r="E34" s="25" t="s">
        <v>224</v>
      </c>
      <c r="F34" s="26"/>
      <c r="G34" s="26"/>
      <c r="H34" s="25" t="s">
        <v>225</v>
      </c>
      <c r="I34" s="26"/>
      <c r="J34" s="27"/>
      <c r="K34" s="156"/>
      <c r="L34" s="157"/>
      <c r="M34" s="158"/>
      <c r="N34" s="25" t="s">
        <v>226</v>
      </c>
      <c r="O34" s="26"/>
      <c r="P34" s="27"/>
      <c r="Q34" s="25" t="s">
        <v>116</v>
      </c>
      <c r="R34" s="26"/>
      <c r="S34" s="27"/>
      <c r="T34" s="50"/>
      <c r="U34" s="51"/>
      <c r="V34" s="52"/>
    </row>
    <row r="35" spans="1:22" s="104" customFormat="1" ht="18" customHeight="1">
      <c r="A35" s="95"/>
      <c r="B35" s="33"/>
      <c r="C35" s="100" t="s">
        <v>74</v>
      </c>
      <c r="D35" s="101"/>
      <c r="E35" s="33" t="s">
        <v>227</v>
      </c>
      <c r="F35" s="100" t="s">
        <v>81</v>
      </c>
      <c r="G35" s="102">
        <v>618</v>
      </c>
      <c r="H35" s="33" t="s">
        <v>228</v>
      </c>
      <c r="I35" s="100" t="s">
        <v>81</v>
      </c>
      <c r="J35" s="103">
        <v>612</v>
      </c>
      <c r="K35" s="149"/>
      <c r="L35" s="159" t="s">
        <v>81</v>
      </c>
      <c r="M35" s="160"/>
      <c r="N35" s="30" t="s">
        <v>229</v>
      </c>
      <c r="O35" s="100" t="s">
        <v>157</v>
      </c>
      <c r="P35" s="102">
        <v>608</v>
      </c>
      <c r="Q35" s="33" t="s">
        <v>100</v>
      </c>
      <c r="R35" s="100" t="s">
        <v>39</v>
      </c>
      <c r="S35" s="103">
        <v>610</v>
      </c>
      <c r="T35" s="30"/>
      <c r="U35" s="100" t="s">
        <v>39</v>
      </c>
      <c r="V35" s="103"/>
    </row>
    <row r="36" spans="1:22" s="104" customFormat="1" ht="18" customHeight="1">
      <c r="A36" s="95"/>
      <c r="B36" s="33"/>
      <c r="C36" s="105" t="s">
        <v>45</v>
      </c>
      <c r="D36" s="106"/>
      <c r="E36" s="33" t="s">
        <v>204</v>
      </c>
      <c r="F36" s="105" t="s">
        <v>45</v>
      </c>
      <c r="G36" s="107">
        <v>22.7</v>
      </c>
      <c r="H36" s="33" t="s">
        <v>205</v>
      </c>
      <c r="I36" s="105" t="s">
        <v>45</v>
      </c>
      <c r="J36" s="108">
        <v>25.1</v>
      </c>
      <c r="K36" s="149"/>
      <c r="L36" s="152" t="s">
        <v>45</v>
      </c>
      <c r="M36" s="153"/>
      <c r="N36" s="30" t="s">
        <v>38</v>
      </c>
      <c r="O36" s="105" t="s">
        <v>45</v>
      </c>
      <c r="P36" s="107">
        <v>24</v>
      </c>
      <c r="Q36" s="33" t="s">
        <v>208</v>
      </c>
      <c r="R36" s="105" t="s">
        <v>45</v>
      </c>
      <c r="S36" s="73">
        <v>22.1</v>
      </c>
      <c r="T36" s="30"/>
      <c r="U36" s="105" t="s">
        <v>45</v>
      </c>
      <c r="V36" s="73"/>
    </row>
    <row r="37" spans="1:22" s="104" customFormat="1" ht="18" customHeight="1">
      <c r="A37" s="95"/>
      <c r="B37" s="33"/>
      <c r="C37" s="105" t="s">
        <v>52</v>
      </c>
      <c r="D37" s="109"/>
      <c r="E37" s="33" t="s">
        <v>211</v>
      </c>
      <c r="F37" s="105" t="s">
        <v>52</v>
      </c>
      <c r="G37" s="107">
        <v>23.1</v>
      </c>
      <c r="H37" s="33" t="s">
        <v>212</v>
      </c>
      <c r="I37" s="105" t="s">
        <v>52</v>
      </c>
      <c r="J37" s="73">
        <v>19.8</v>
      </c>
      <c r="K37" s="149"/>
      <c r="L37" s="152" t="s">
        <v>52</v>
      </c>
      <c r="M37" s="153"/>
      <c r="N37" s="30" t="s">
        <v>230</v>
      </c>
      <c r="O37" s="105" t="s">
        <v>52</v>
      </c>
      <c r="P37" s="111">
        <v>18.4</v>
      </c>
      <c r="Q37" s="33" t="s">
        <v>215</v>
      </c>
      <c r="R37" s="105" t="s">
        <v>52</v>
      </c>
      <c r="S37" s="73">
        <v>19.5</v>
      </c>
      <c r="T37" s="30"/>
      <c r="U37" s="105" t="s">
        <v>52</v>
      </c>
      <c r="V37" s="112"/>
    </row>
    <row r="38" spans="1:22" s="104" customFormat="1" ht="18" customHeight="1" thickBot="1">
      <c r="A38" s="113"/>
      <c r="B38" s="33"/>
      <c r="C38" s="114" t="s">
        <v>59</v>
      </c>
      <c r="D38" s="115"/>
      <c r="E38" s="48" t="s">
        <v>231</v>
      </c>
      <c r="F38" s="114" t="s">
        <v>59</v>
      </c>
      <c r="G38" s="116">
        <v>3.1</v>
      </c>
      <c r="H38" s="48" t="s">
        <v>219</v>
      </c>
      <c r="I38" s="114" t="s">
        <v>59</v>
      </c>
      <c r="J38" s="73">
        <v>3</v>
      </c>
      <c r="K38" s="57"/>
      <c r="L38" s="114" t="s">
        <v>59</v>
      </c>
      <c r="M38" s="108"/>
      <c r="N38" s="58" t="s">
        <v>221</v>
      </c>
      <c r="O38" s="114" t="s">
        <v>59</v>
      </c>
      <c r="P38" s="111">
        <v>3.1</v>
      </c>
      <c r="Q38" s="48" t="s">
        <v>222</v>
      </c>
      <c r="R38" s="114" t="s">
        <v>59</v>
      </c>
      <c r="S38" s="73">
        <v>3</v>
      </c>
      <c r="T38" s="30"/>
      <c r="U38" s="114" t="s">
        <v>59</v>
      </c>
      <c r="V38" s="117"/>
    </row>
    <row r="39" spans="1:22" s="104" customFormat="1" ht="14.25" customHeight="1">
      <c r="A39" s="118" t="s">
        <v>80</v>
      </c>
      <c r="B39" s="119"/>
      <c r="C39" s="31" t="s">
        <v>81</v>
      </c>
      <c r="D39" s="70">
        <f>IF(ISERROR(VLOOKUP(B39,'[2]選択メニュー'!$B$42:$E$47,2,FALSE)),"",VLOOKUP(B39,'[2]選択メニュー'!$B$42:$E$47,2,FALSE))</f>
      </c>
      <c r="E39" s="65" t="s">
        <v>1</v>
      </c>
      <c r="F39" s="100" t="s">
        <v>81</v>
      </c>
      <c r="G39" s="120">
        <f>IF(ISERROR(VLOOKUP(E39,'[2]選択メニュー'!$B$42:$E$47,2,FALSE)),"",VLOOKUP(E39,'[2]選択メニュー'!$B$42:$E$47,2,FALSE))</f>
        <v>749</v>
      </c>
      <c r="H39" s="65" t="s">
        <v>16</v>
      </c>
      <c r="I39" s="100" t="s">
        <v>81</v>
      </c>
      <c r="J39" s="70">
        <f>IF(ISERROR(VLOOKUP(H39,'[2]選択メニュー'!$B$42:$E$47,2,FALSE)),"",VLOOKUP(H39,'[2]選択メニュー'!$B$42:$E$47,2,FALSE))</f>
        <v>853</v>
      </c>
      <c r="K39" s="65" t="s">
        <v>15</v>
      </c>
      <c r="L39" s="100" t="s">
        <v>81</v>
      </c>
      <c r="M39" s="70">
        <f>IF(ISERROR(VLOOKUP(K39,'[2]選択メニュー'!$B$42:$E$47,2,FALSE)),"",VLOOKUP(K39,'[2]選択メニュー'!$B$42:$E$47,2,FALSE))</f>
        <v>741</v>
      </c>
      <c r="N39" s="65" t="s">
        <v>2</v>
      </c>
      <c r="O39" s="100" t="s">
        <v>81</v>
      </c>
      <c r="P39" s="70">
        <f>IF(ISERROR(VLOOKUP(N39,'[2]選択メニュー'!$B$42:$E$47,2,FALSE)),"",VLOOKUP(N39,'[2]選択メニュー'!$B$42:$E$47,2,FALSE))</f>
        <v>753</v>
      </c>
      <c r="Q39" s="65" t="s">
        <v>17</v>
      </c>
      <c r="R39" s="100" t="s">
        <v>81</v>
      </c>
      <c r="S39" s="70">
        <f>IF(ISERROR(VLOOKUP(Q39,'[2]選択メニュー'!$B$42:$E$47,2,FALSE)),"",VLOOKUP(Q39,'[2]選択メニュー'!$B$42:$E$47,2,FALSE))</f>
        <v>749</v>
      </c>
      <c r="T39" s="65"/>
      <c r="U39" s="100" t="s">
        <v>81</v>
      </c>
      <c r="V39" s="70">
        <f>IF(ISERROR(VLOOKUP(T39,'[2]選択メニュー'!$B$42:$E$47,2,FALSE)),"",VLOOKUP(T39,'[2]選択メニュー'!$B$42:$E$47,2,FALSE))</f>
      </c>
    </row>
    <row r="40" spans="1:22" s="104" customFormat="1" ht="14.25" customHeight="1">
      <c r="A40" s="121"/>
      <c r="B40" s="122"/>
      <c r="C40" s="39" t="s">
        <v>52</v>
      </c>
      <c r="D40" s="103">
        <f>IF(ISERROR(VLOOKUP(B39,'[2]選択メニュー'!$B$42:$E$47,3,FALSE)),"",VLOOKUP(B39,'[2]選択メニュー'!$B$42:$E$47,3,FALSE))</f>
      </c>
      <c r="E40" s="72"/>
      <c r="F40" s="105" t="s">
        <v>52</v>
      </c>
      <c r="G40" s="102">
        <f>IF(ISERROR(VLOOKUP(E39,'[2]選択メニュー'!$B$42:$E$47,3,FALSE)),"",VLOOKUP(E39,'[2]選択メニュー'!$B$42:$E$47,3,FALSE))</f>
        <v>22.3</v>
      </c>
      <c r="H40" s="72"/>
      <c r="I40" s="105" t="s">
        <v>52</v>
      </c>
      <c r="J40" s="103">
        <f>IF(ISERROR(VLOOKUP(H39,'[2]選択メニュー'!$B$42:$E$47,3,FALSE)),"",VLOOKUP(H39,'[2]選択メニュー'!$B$42:$E$47,3,FALSE))</f>
        <v>36.2</v>
      </c>
      <c r="K40" s="72"/>
      <c r="L40" s="105" t="s">
        <v>52</v>
      </c>
      <c r="M40" s="103">
        <f>IF(ISERROR(VLOOKUP(K39,'[2]選択メニュー'!$B$42:$E$47,3,FALSE)),"",VLOOKUP(K39,'[2]選択メニュー'!$B$42:$E$47,3,FALSE))</f>
        <v>19.4</v>
      </c>
      <c r="N40" s="72"/>
      <c r="O40" s="105" t="s">
        <v>52</v>
      </c>
      <c r="P40" s="103">
        <f>IF(ISERROR(VLOOKUP(N39,'[2]選択メニュー'!$B$42:$E$47,3,FALSE)),"",VLOOKUP(N39,'[2]選択メニュー'!$B$42:$E$47,3,FALSE))</f>
        <v>23</v>
      </c>
      <c r="Q40" s="72"/>
      <c r="R40" s="105" t="s">
        <v>52</v>
      </c>
      <c r="S40" s="103">
        <f>IF(ISERROR(VLOOKUP(Q39,'[2]選択メニュー'!$B$42:$E$47,3,FALSE)),"",VLOOKUP(Q39,'[2]選択メニュー'!$B$42:$E$47,3,FALSE))</f>
        <v>22.3</v>
      </c>
      <c r="T40" s="72"/>
      <c r="U40" s="105" t="s">
        <v>52</v>
      </c>
      <c r="V40" s="103">
        <f>IF(ISERROR(VLOOKUP(T39,'[2]選択メニュー'!$B$42:$E$47,3,FALSE)),"",VLOOKUP(T39,'[2]選択メニュー'!$B$42:$E$47,3,FALSE))</f>
      </c>
    </row>
    <row r="41" spans="1:22" s="104" customFormat="1" ht="14.25" customHeight="1" thickBot="1">
      <c r="A41" s="123"/>
      <c r="B41" s="124"/>
      <c r="C41" s="46" t="s">
        <v>59</v>
      </c>
      <c r="D41" s="88">
        <f>IF(ISERROR(VLOOKUP(B39,'[2]選択メニュー'!$B$42:$E$47,4,FALSE)),"",VLOOKUP(B39,'[2]選択メニュー'!$B$42:$E$47,4,FALSE))</f>
      </c>
      <c r="E41" s="76"/>
      <c r="F41" s="114" t="s">
        <v>59</v>
      </c>
      <c r="G41" s="125">
        <f>IF(ISERROR(VLOOKUP(E39,'[2]選択メニュー'!$B$42:$E$47,4,FALSE)),"",VLOOKUP(E39,'[2]選択メニュー'!$B$42:$E$47,4,FALSE))</f>
        <v>3.6</v>
      </c>
      <c r="H41" s="76"/>
      <c r="I41" s="114" t="s">
        <v>59</v>
      </c>
      <c r="J41" s="88">
        <f>IF(ISERROR(VLOOKUP(H39,'[2]選択メニュー'!$B$42:$E$47,4,FALSE)),"",VLOOKUP(H39,'[2]選択メニュー'!$B$42:$E$47,4,FALSE))</f>
        <v>3.6</v>
      </c>
      <c r="K41" s="76"/>
      <c r="L41" s="114" t="s">
        <v>59</v>
      </c>
      <c r="M41" s="88">
        <f>IF(ISERROR(VLOOKUP(K39,'[2]選択メニュー'!$B$42:$E$47,4,FALSE)),"",VLOOKUP(K39,'[2]選択メニュー'!$B$42:$E$47,4,FALSE))</f>
        <v>3.6</v>
      </c>
      <c r="N41" s="76"/>
      <c r="O41" s="114" t="s">
        <v>59</v>
      </c>
      <c r="P41" s="88">
        <f>IF(ISERROR(VLOOKUP(N39,'[2]選択メニュー'!$B$42:$E$47,4,FALSE)),"",VLOOKUP(N39,'[2]選択メニュー'!$B$42:$E$47,4,FALSE))</f>
        <v>3.6</v>
      </c>
      <c r="Q41" s="76"/>
      <c r="R41" s="114" t="s">
        <v>59</v>
      </c>
      <c r="S41" s="88">
        <f>IF(ISERROR(VLOOKUP(Q39,'[2]選択メニュー'!$B$42:$E$47,4,FALSE)),"",VLOOKUP(Q39,'[2]選択メニュー'!$B$42:$E$47,4,FALSE))</f>
        <v>3.7</v>
      </c>
      <c r="T41" s="76"/>
      <c r="U41" s="114" t="s">
        <v>59</v>
      </c>
      <c r="V41" s="88">
        <f>IF(ISERROR(VLOOKUP(T39,'[2]選択メニュー'!$B$42:$E$47,4,FALSE)),"",VLOOKUP(T39,'[2]選択メニュー'!$B$42:$E$47,4,FALSE))</f>
      </c>
    </row>
    <row r="42" spans="1:22" s="104" customFormat="1" ht="14.25" customHeight="1">
      <c r="A42" s="118" t="s">
        <v>82</v>
      </c>
      <c r="B42" s="119"/>
      <c r="C42" s="66" t="s">
        <v>81</v>
      </c>
      <c r="D42" s="70">
        <f>IF(ISERROR(VLOOKUP(B42,'[2]選択メニュー'!$B$3:$E$13,2,FALSE)),"",(VLOOKUP(B42,'[2]選択メニュー'!$B$3:$E$13,2,FALSE)))</f>
      </c>
      <c r="E42" s="65" t="s">
        <v>142</v>
      </c>
      <c r="F42" s="100" t="s">
        <v>81</v>
      </c>
      <c r="G42" s="120">
        <f>IF(ISERROR(VLOOKUP(E42,'[2]選択メニュー'!$B$3:$E$13,2,FALSE)),"",(VLOOKUP(E42,'[2]選択メニュー'!$B$3:$E$13,2,FALSE)))</f>
        <v>755</v>
      </c>
      <c r="H42" s="65" t="s">
        <v>6</v>
      </c>
      <c r="I42" s="100" t="s">
        <v>81</v>
      </c>
      <c r="J42" s="70">
        <f>IF(ISERROR(VLOOKUP(H42,'[2]選択メニュー'!$B$3:$E$13,2,FALSE)),"",(VLOOKUP(H42,'[2]選択メニュー'!$B$3:$E$13,2,FALSE)))</f>
        <v>870</v>
      </c>
      <c r="K42" s="65" t="s">
        <v>4</v>
      </c>
      <c r="L42" s="100" t="s">
        <v>81</v>
      </c>
      <c r="M42" s="70">
        <f>IF(ISERROR(VLOOKUP(K42,'[2]選択メニュー'!$B$3:$E$13,2,FALSE)),"",(VLOOKUP(K42,'[2]選択メニュー'!$B$3:$E$13,2,FALSE)))</f>
        <v>810</v>
      </c>
      <c r="N42" s="65" t="s">
        <v>3</v>
      </c>
      <c r="O42" s="100" t="s">
        <v>81</v>
      </c>
      <c r="P42" s="70">
        <f>IF(ISERROR(VLOOKUP(N42,'[2]選択メニュー'!$B$3:$E$13,2,FALSE)),"",(VLOOKUP(N42,'[2]選択メニュー'!$B$3:$E$13,2,FALSE)))</f>
        <v>819</v>
      </c>
      <c r="Q42" s="65" t="s">
        <v>7</v>
      </c>
      <c r="R42" s="100" t="s">
        <v>81</v>
      </c>
      <c r="S42" s="70">
        <f>IF(ISERROR(VLOOKUP(Q42,'[2]選択メニュー'!$B$3:$E$13,2,FALSE)),"",(VLOOKUP(Q42,'[2]選択メニュー'!$B$3:$E$13,2,FALSE)))</f>
        <v>765</v>
      </c>
      <c r="T42" s="65"/>
      <c r="U42" s="100" t="s">
        <v>81</v>
      </c>
      <c r="V42" s="70">
        <f>IF(ISERROR(VLOOKUP(T42,'[2]選択メニュー'!$B$3:$E$13,2,FALSE)),"",(VLOOKUP(T42,'[2]選択メニュー'!$B$3:$E$13,2,FALSE)))</f>
      </c>
    </row>
    <row r="43" spans="1:22" s="104" customFormat="1" ht="14.25" customHeight="1">
      <c r="A43" s="121"/>
      <c r="B43" s="122"/>
      <c r="C43" s="39" t="s">
        <v>52</v>
      </c>
      <c r="D43" s="84">
        <f>IF(ISERROR(VLOOKUP(B42,'[2]選択メニュー'!$B$3:$E$13,3,FALSE)),"",(VLOOKUP(B42,'[2]選択メニュー'!$B$3:$E$13,3,FALSE)))</f>
      </c>
      <c r="E43" s="72"/>
      <c r="F43" s="105" t="s">
        <v>52</v>
      </c>
      <c r="G43" s="126">
        <f>IF(ISERROR(VLOOKUP(E42,'[2]選択メニュー'!$B$3:$E$13,3,FALSE)),"",(VLOOKUP(E42,'[2]選択メニュー'!$B$3:$E$13,3,FALSE)))</f>
        <v>20</v>
      </c>
      <c r="H43" s="72"/>
      <c r="I43" s="105" t="s">
        <v>52</v>
      </c>
      <c r="J43" s="84">
        <f>IF(ISERROR(VLOOKUP(H42,'[2]選択メニュー'!$B$3:$E$13,3,FALSE)),"",(VLOOKUP(H42,'[2]選択メニュー'!$B$3:$E$13,3,FALSE)))</f>
        <v>21</v>
      </c>
      <c r="K43" s="72"/>
      <c r="L43" s="105" t="s">
        <v>52</v>
      </c>
      <c r="M43" s="84">
        <f>IF(ISERROR(VLOOKUP(K42,'[2]選択メニュー'!$B$3:$E$13,3,FALSE)),"",(VLOOKUP(K42,'[2]選択メニュー'!$B$3:$E$13,3,FALSE)))</f>
        <v>15.3</v>
      </c>
      <c r="N43" s="72"/>
      <c r="O43" s="105" t="s">
        <v>52</v>
      </c>
      <c r="P43" s="84">
        <f>IF(ISERROR(VLOOKUP(N42,'[2]選択メニュー'!$B$3:$E$13,3,FALSE)),"",(VLOOKUP(N42,'[2]選択メニュー'!$B$3:$E$13,3,FALSE)))</f>
        <v>16</v>
      </c>
      <c r="Q43" s="72"/>
      <c r="R43" s="105" t="s">
        <v>52</v>
      </c>
      <c r="S43" s="84">
        <f>IF(ISERROR(VLOOKUP(Q42,'[2]選択メニュー'!$B$3:$E$13,3,FALSE)),"",(VLOOKUP(Q42,'[2]選択メニュー'!$B$3:$E$13,3,FALSE)))</f>
        <v>16</v>
      </c>
      <c r="T43" s="72"/>
      <c r="U43" s="105" t="s">
        <v>52</v>
      </c>
      <c r="V43" s="84">
        <f>IF(ISERROR(VLOOKUP(T42,'[2]選択メニュー'!$B$3:$E$13,3,FALSE)),"",(VLOOKUP(T42,'[2]選択メニュー'!$B$3:$E$13,3,FALSE)))</f>
      </c>
    </row>
    <row r="44" spans="1:22" s="104" customFormat="1" ht="14.25" customHeight="1" thickBot="1">
      <c r="A44" s="123"/>
      <c r="B44" s="124"/>
      <c r="C44" s="46" t="s">
        <v>59</v>
      </c>
      <c r="D44" s="88">
        <f>IF(ISERROR(VLOOKUP(B42,'[2]選択メニュー'!$B$3:$E$13,4,FALSE)),"",(VLOOKUP(B42,'[2]選択メニュー'!$B$3:$E$13,4,FALSE)))</f>
      </c>
      <c r="E44" s="76"/>
      <c r="F44" s="114" t="s">
        <v>59</v>
      </c>
      <c r="G44" s="125">
        <f>IF(ISERROR(VLOOKUP(E42,'[2]選択メニュー'!$B$3:$E$13,4,FALSE)),"",(VLOOKUP(E42,'[2]選択メニュー'!$B$3:$E$13,4,FALSE)))</f>
        <v>2</v>
      </c>
      <c r="H44" s="76"/>
      <c r="I44" s="114" t="s">
        <v>59</v>
      </c>
      <c r="J44" s="88">
        <f>IF(ISERROR(VLOOKUP(H42,'[2]選択メニュー'!$B$3:$E$13,4,FALSE)),"",(VLOOKUP(H42,'[2]選択メニュー'!$B$3:$E$13,4,FALSE)))</f>
        <v>1.9</v>
      </c>
      <c r="K44" s="76"/>
      <c r="L44" s="114" t="s">
        <v>59</v>
      </c>
      <c r="M44" s="88">
        <f>IF(ISERROR(VLOOKUP(K42,'[2]選択メニュー'!$B$3:$E$13,4,FALSE)),"",(VLOOKUP(K42,'[2]選択メニュー'!$B$3:$E$13,4,FALSE)))</f>
        <v>2.2</v>
      </c>
      <c r="N44" s="76"/>
      <c r="O44" s="114" t="s">
        <v>59</v>
      </c>
      <c r="P44" s="88">
        <f>IF(ISERROR(VLOOKUP(N42,'[2]選択メニュー'!$B$3:$E$13,4,FALSE)),"",(VLOOKUP(N42,'[2]選択メニュー'!$B$3:$E$13,4,FALSE)))</f>
        <v>2</v>
      </c>
      <c r="Q44" s="76"/>
      <c r="R44" s="114" t="s">
        <v>59</v>
      </c>
      <c r="S44" s="88">
        <f>IF(ISERROR(VLOOKUP(Q42,'[2]選択メニュー'!$B$3:$E$13,4,FALSE)),"",(VLOOKUP(Q42,'[2]選択メニュー'!$B$3:$E$13,4,FALSE)))</f>
        <v>2</v>
      </c>
      <c r="T44" s="76"/>
      <c r="U44" s="114" t="s">
        <v>59</v>
      </c>
      <c r="V44" s="88">
        <f>IF(ISERROR(VLOOKUP(T42,'[2]選択メニュー'!$B$3:$E$13,4,FALSE)),"",(VLOOKUP(T42,'[2]選択メニュー'!$B$3:$E$13,4,FALSE)))</f>
      </c>
    </row>
    <row r="45" spans="1:22" s="104" customFormat="1" ht="14.25" customHeight="1">
      <c r="A45" s="118" t="s">
        <v>83</v>
      </c>
      <c r="B45" s="69" t="s">
        <v>144</v>
      </c>
      <c r="C45" s="66" t="s">
        <v>157</v>
      </c>
      <c r="D45" s="70">
        <f>IF(ISERROR(VLOOKUP(B45,'[2]選択メニュー'!$B$18:$E$37,2,FALSE)),"",(VLOOKUP(B45,'[2]選択メニュー'!$B$18:$E$37,2,FALSE)))</f>
        <v>478</v>
      </c>
      <c r="E45" s="65" t="s">
        <v>20</v>
      </c>
      <c r="F45" s="100" t="s">
        <v>157</v>
      </c>
      <c r="G45" s="120">
        <f>IF(ISERROR(VLOOKUP(E45,'[2]選択メニュー'!$B$18:$E$37,2,FALSE)),"",(VLOOKUP(E45,'[2]選択メニュー'!$B$18:$E$37,2,FALSE)))</f>
        <v>480</v>
      </c>
      <c r="H45" s="65" t="s">
        <v>21</v>
      </c>
      <c r="I45" s="100" t="s">
        <v>157</v>
      </c>
      <c r="J45" s="70">
        <f>IF(ISERROR(VLOOKUP(H45,'[2]選択メニュー'!$B$18:$E$37,2,FALSE)),"",(VLOOKUP(H45,'[2]選択メニュー'!$B$18:$E$37,2,FALSE)))</f>
        <v>488</v>
      </c>
      <c r="K45" s="65" t="s">
        <v>22</v>
      </c>
      <c r="L45" s="100" t="s">
        <v>157</v>
      </c>
      <c r="M45" s="70">
        <f>IF(ISERROR(VLOOKUP(K45,'[2]選択メニュー'!$B$18:$E$37,2,FALSE)),"",(VLOOKUP(K45,'[2]選択メニュー'!$B$18:$E$37,2,FALSE)))</f>
        <v>523</v>
      </c>
      <c r="N45" s="65" t="s">
        <v>23</v>
      </c>
      <c r="O45" s="100" t="s">
        <v>157</v>
      </c>
      <c r="P45" s="70">
        <f>IF(ISERROR(VLOOKUP(N45,'[2]選択メニュー'!$B$18:$E$37,2,FALSE)),"",(VLOOKUP(N45,'[2]選択メニュー'!$B$18:$E$37,2,FALSE)))</f>
        <v>410</v>
      </c>
      <c r="Q45" s="65" t="s">
        <v>13</v>
      </c>
      <c r="R45" s="100" t="s">
        <v>157</v>
      </c>
      <c r="S45" s="70">
        <f>IF(ISERROR(VLOOKUP(Q45,'[2]選択メニュー'!$B$18:$E$37,2,FALSE)),"",(VLOOKUP(Q45,'[2]選択メニュー'!$B$18:$E$37,2,FALSE)))</f>
        <v>429</v>
      </c>
      <c r="T45" s="65"/>
      <c r="U45" s="100" t="s">
        <v>157</v>
      </c>
      <c r="V45" s="70">
        <f>IF(ISERROR(VLOOKUP(T45,'[2]選択メニュー'!$B$18:$E$37,2,FALSE)),"",(VLOOKUP(T45,'[2]選択メニュー'!$B$18:$E$37,2,FALSE)))</f>
      </c>
    </row>
    <row r="46" spans="1:22" s="104" customFormat="1" ht="14.25" customHeight="1">
      <c r="A46" s="121"/>
      <c r="B46" s="74"/>
      <c r="C46" s="39" t="s">
        <v>52</v>
      </c>
      <c r="D46" s="84">
        <f>IF(ISERROR(VLOOKUP(B45,'[2]選択メニュー'!$B$18:$E$37,3,FALSE)),"",(VLOOKUP(B45,'[2]選択メニュー'!$B$18:$E$37,3,FALSE)))</f>
        <v>7.5</v>
      </c>
      <c r="E46" s="72"/>
      <c r="F46" s="105" t="s">
        <v>52</v>
      </c>
      <c r="G46" s="102">
        <f>IF(ISERROR(VLOOKUP(E45,'[2]選択メニュー'!$B$18:$E$37,3,FALSE)),"",(VLOOKUP(E45,'[2]選択メニュー'!$B$18:$E$37,3,FALSE)))</f>
        <v>8.5</v>
      </c>
      <c r="H46" s="72"/>
      <c r="I46" s="105" t="s">
        <v>52</v>
      </c>
      <c r="J46" s="84">
        <f>IF(ISERROR(VLOOKUP(H45,'[2]選択メニュー'!$B$18:$E$37,3,FALSE)),"",(VLOOKUP(H45,'[2]選択メニュー'!$B$18:$E$37,3,FALSE)))</f>
        <v>5</v>
      </c>
      <c r="K46" s="72"/>
      <c r="L46" s="105" t="s">
        <v>52</v>
      </c>
      <c r="M46" s="103">
        <f>IF(ISERROR(VLOOKUP(K45,'[2]選択メニュー'!$B$18:$E$37,3,FALSE)),"",(VLOOKUP(K45,'[2]選択メニュー'!$B$18:$E$37,3,FALSE)))</f>
        <v>19.5</v>
      </c>
      <c r="N46" s="72"/>
      <c r="O46" s="105" t="s">
        <v>52</v>
      </c>
      <c r="P46" s="103">
        <f>IF(ISERROR(VLOOKUP(N45,'[2]選択メニュー'!$B$18:$E$37,3,FALSE)),"",(VLOOKUP(N45,'[2]選択メニュー'!$B$18:$E$37,3,FALSE)))</f>
        <v>10.9</v>
      </c>
      <c r="Q46" s="72"/>
      <c r="R46" s="105" t="s">
        <v>52</v>
      </c>
      <c r="S46" s="84">
        <f>IF(ISERROR(VLOOKUP(Q45,'[2]選択メニュー'!$B$18:$E$37,3,FALSE)),"",(VLOOKUP(Q45,'[2]選択メニュー'!$B$18:$E$37,3,FALSE)))</f>
        <v>5</v>
      </c>
      <c r="T46" s="72"/>
      <c r="U46" s="105" t="s">
        <v>52</v>
      </c>
      <c r="V46" s="84">
        <f>IF(ISERROR(VLOOKUP(T45,'[2]選択メニュー'!$B$18:$E$37,3,FALSE)),"",(VLOOKUP(T45,'[2]選択メニュー'!$B$18:$E$37,3,FALSE)))</f>
      </c>
    </row>
    <row r="47" spans="1:22" s="104" customFormat="1" ht="14.25" customHeight="1" thickBot="1">
      <c r="A47" s="123"/>
      <c r="B47" s="79"/>
      <c r="C47" s="46" t="s">
        <v>59</v>
      </c>
      <c r="D47" s="88">
        <f>IF(ISERROR(VLOOKUP(B45,'[2]選択メニュー'!$B$18:$E$37,4,FALSE)),"",(VLOOKUP(B45,'[2]選択メニュー'!$B$18:$E$37,4,FALSE)))</f>
        <v>4.7</v>
      </c>
      <c r="E47" s="76"/>
      <c r="F47" s="114" t="s">
        <v>59</v>
      </c>
      <c r="G47" s="125">
        <f>IF(ISERROR(VLOOKUP(E45,'[2]選択メニュー'!$B$18:$E$37,4,FALSE)),"",(VLOOKUP(E45,'[2]選択メニュー'!$B$18:$E$37,4,FALSE)))</f>
        <v>7.1</v>
      </c>
      <c r="H47" s="76"/>
      <c r="I47" s="114" t="s">
        <v>59</v>
      </c>
      <c r="J47" s="88">
        <f>IF(ISERROR(VLOOKUP(H45,'[2]選択メニュー'!$B$18:$E$37,4,FALSE)),"",(VLOOKUP(H45,'[2]選択メニュー'!$B$18:$E$37,4,FALSE)))</f>
        <v>5.5</v>
      </c>
      <c r="K47" s="76"/>
      <c r="L47" s="114" t="s">
        <v>59</v>
      </c>
      <c r="M47" s="88">
        <f>IF(ISERROR(VLOOKUP(K45,'[2]選択メニュー'!$B$18:$E$37,4,FALSE)),"",(VLOOKUP(K45,'[2]選択メニュー'!$B$18:$E$37,4,FALSE)))</f>
        <v>4.7</v>
      </c>
      <c r="N47" s="76"/>
      <c r="O47" s="114" t="s">
        <v>59</v>
      </c>
      <c r="P47" s="88">
        <f>IF(ISERROR(VLOOKUP(N45,'[2]選択メニュー'!$B$18:$E$37,4,FALSE)),"",(VLOOKUP(N45,'[2]選択メニュー'!$B$18:$E$37,4,FALSE)))</f>
        <v>7</v>
      </c>
      <c r="Q47" s="76"/>
      <c r="R47" s="114" t="s">
        <v>59</v>
      </c>
      <c r="S47" s="88">
        <f>IF(ISERROR(VLOOKUP(Q45,'[2]選択メニュー'!$B$18:$E$37,4,FALSE)),"",(VLOOKUP(Q45,'[2]選択メニュー'!$B$18:$E$37,4,FALSE)))</f>
        <v>5.6</v>
      </c>
      <c r="T47" s="76"/>
      <c r="U47" s="114" t="s">
        <v>59</v>
      </c>
      <c r="V47" s="88">
        <f>IF(ISERROR(VLOOKUP(T45,'[2]選択メニュー'!$B$18:$E$37,4,FALSE)),"",(VLOOKUP(T45,'[2]選択メニュー'!$B$18:$E$37,4,FALSE)))</f>
      </c>
    </row>
    <row r="48" ht="17.25" customHeight="1">
      <c r="B48" s="127"/>
    </row>
    <row r="49" spans="2:19" s="130" customFormat="1" ht="17.25">
      <c r="B49" s="127" t="s">
        <v>127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0"/>
      <c r="O49" s="162" t="s">
        <v>128</v>
      </c>
      <c r="P49" s="162"/>
      <c r="Q49" s="129" t="s">
        <v>157</v>
      </c>
      <c r="R49" s="128"/>
      <c r="S49" s="128"/>
    </row>
    <row r="50" spans="2:19" s="130" customFormat="1" ht="17.25">
      <c r="B50" s="127" t="s">
        <v>130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63"/>
      <c r="O50" s="162" t="s">
        <v>131</v>
      </c>
      <c r="P50" s="162"/>
      <c r="Q50" s="131" t="s">
        <v>132</v>
      </c>
      <c r="R50" s="128"/>
      <c r="S50" s="128"/>
    </row>
    <row r="51" spans="2:19" s="130" customFormat="1" ht="18" customHeight="1">
      <c r="B51" s="127" t="s">
        <v>133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  <c r="N51" s="163"/>
      <c r="O51" s="162" t="s">
        <v>134</v>
      </c>
      <c r="P51" s="162"/>
      <c r="Q51" s="131" t="s">
        <v>135</v>
      </c>
      <c r="R51" s="128"/>
      <c r="S51" s="128"/>
    </row>
    <row r="52" spans="2:22" s="130" customFormat="1" ht="18" customHeight="1">
      <c r="B52" s="127" t="s">
        <v>136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  <c r="N52" s="163"/>
      <c r="O52" s="162" t="s">
        <v>137</v>
      </c>
      <c r="P52" s="162"/>
      <c r="Q52" s="132" t="s">
        <v>138</v>
      </c>
      <c r="R52" s="128"/>
      <c r="S52" s="133" t="s">
        <v>139</v>
      </c>
      <c r="T52" s="133"/>
      <c r="U52" s="133"/>
      <c r="V52" s="133"/>
    </row>
    <row r="53" spans="2:19" s="130" customFormat="1" ht="18" customHeight="1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</row>
    <row r="54" s="130" customFormat="1" ht="18" customHeight="1"/>
    <row r="55" s="130" customFormat="1" ht="18" customHeight="1"/>
    <row r="56" s="130" customFormat="1" ht="18" customHeight="1"/>
    <row r="57" s="130" customFormat="1" ht="14.25"/>
    <row r="58" ht="19.5" customHeight="1"/>
    <row r="60" ht="13.5">
      <c r="B60" t="s">
        <v>140</v>
      </c>
    </row>
  </sheetData>
  <sheetProtection password="C4BD" sheet="1" objects="1" scenarios="1"/>
  <mergeCells count="98">
    <mergeCell ref="A7:A11"/>
    <mergeCell ref="A12:A16"/>
    <mergeCell ref="B29:D29"/>
    <mergeCell ref="E29:G29"/>
    <mergeCell ref="B20:B22"/>
    <mergeCell ref="B23:B25"/>
    <mergeCell ref="H12:J12"/>
    <mergeCell ref="B27:D28"/>
    <mergeCell ref="E27:G28"/>
    <mergeCell ref="H27:J28"/>
    <mergeCell ref="E23:E25"/>
    <mergeCell ref="H23:H25"/>
    <mergeCell ref="H20:H22"/>
    <mergeCell ref="B17:B19"/>
    <mergeCell ref="B12:D12"/>
    <mergeCell ref="E12:G12"/>
    <mergeCell ref="E5:G6"/>
    <mergeCell ref="B5:D6"/>
    <mergeCell ref="T5:V6"/>
    <mergeCell ref="H5:J6"/>
    <mergeCell ref="K5:M6"/>
    <mergeCell ref="N5:P6"/>
    <mergeCell ref="Q5:S6"/>
    <mergeCell ref="Q27:S28"/>
    <mergeCell ref="T27:V28"/>
    <mergeCell ref="K12:M12"/>
    <mergeCell ref="N12:P12"/>
    <mergeCell ref="Q12:S12"/>
    <mergeCell ref="T12:V12"/>
    <mergeCell ref="K17:K19"/>
    <mergeCell ref="K20:K22"/>
    <mergeCell ref="N20:N22"/>
    <mergeCell ref="K27:M28"/>
    <mergeCell ref="N7:P7"/>
    <mergeCell ref="Q7:S7"/>
    <mergeCell ref="T7:V7"/>
    <mergeCell ref="B7:D7"/>
    <mergeCell ref="E7:G7"/>
    <mergeCell ref="H7:J7"/>
    <mergeCell ref="K7:M7"/>
    <mergeCell ref="H29:J29"/>
    <mergeCell ref="K29:M29"/>
    <mergeCell ref="N29:P29"/>
    <mergeCell ref="Q29:S29"/>
    <mergeCell ref="H34:J34"/>
    <mergeCell ref="K34:M34"/>
    <mergeCell ref="N34:P34"/>
    <mergeCell ref="Q34:S34"/>
    <mergeCell ref="O49:P49"/>
    <mergeCell ref="O50:P50"/>
    <mergeCell ref="O51:P51"/>
    <mergeCell ref="T29:V29"/>
    <mergeCell ref="T34:V34"/>
    <mergeCell ref="E34:G34"/>
    <mergeCell ref="N27:P28"/>
    <mergeCell ref="A17:A19"/>
    <mergeCell ref="E17:E19"/>
    <mergeCell ref="H17:H19"/>
    <mergeCell ref="A23:A25"/>
    <mergeCell ref="A20:A22"/>
    <mergeCell ref="E20:E22"/>
    <mergeCell ref="A29:A33"/>
    <mergeCell ref="A34:A38"/>
    <mergeCell ref="T20:T22"/>
    <mergeCell ref="N17:N19"/>
    <mergeCell ref="Q17:Q19"/>
    <mergeCell ref="T17:T19"/>
    <mergeCell ref="Q20:Q22"/>
    <mergeCell ref="T23:T25"/>
    <mergeCell ref="E39:E41"/>
    <mergeCell ref="H39:H41"/>
    <mergeCell ref="K39:K41"/>
    <mergeCell ref="N39:N41"/>
    <mergeCell ref="Q39:Q41"/>
    <mergeCell ref="T39:T41"/>
    <mergeCell ref="K23:K25"/>
    <mergeCell ref="N23:N25"/>
    <mergeCell ref="Q23:Q25"/>
    <mergeCell ref="E42:E44"/>
    <mergeCell ref="H42:H44"/>
    <mergeCell ref="A42:A44"/>
    <mergeCell ref="B39:B41"/>
    <mergeCell ref="B42:B44"/>
    <mergeCell ref="A39:A41"/>
    <mergeCell ref="K42:K44"/>
    <mergeCell ref="N42:N44"/>
    <mergeCell ref="Q42:Q44"/>
    <mergeCell ref="T42:T44"/>
    <mergeCell ref="S52:V52"/>
    <mergeCell ref="A45:A47"/>
    <mergeCell ref="K45:K47"/>
    <mergeCell ref="N45:N47"/>
    <mergeCell ref="Q45:Q47"/>
    <mergeCell ref="B45:B47"/>
    <mergeCell ref="T45:T47"/>
    <mergeCell ref="O52:P52"/>
    <mergeCell ref="E45:E47"/>
    <mergeCell ref="H45:H47"/>
  </mergeCells>
  <dataValidations count="3">
    <dataValidation errorStyle="warning" type="list" allowBlank="1" showInputMessage="1" showErrorMessage="1" sqref="E17:E19 H17:H19 K17:K19 N17:N19 Q17:Q19 E39:E41 H39:H41 K39:K41 N39:N41 Q39:Q41 B39:B41 T39:T41 T17:T19 B17:B19">
      <formula1>"ビーフカレー,ポークカレー,チキンカレー,キーマカレー,激辛カレー,ハヤシライス"</formula1>
    </dataValidation>
    <dataValidation type="list" allowBlank="1" showInputMessage="1" showErrorMessage="1" sqref="E23:E25 H23:H25 K23:K25 N23:N25 Q23:Q25 E45:E47 H45:H47 K45:K47 N45:N47 Q45:Q47 B45:B47 T45:T47 T23:T25 B23:B25">
      <formula1>"天ぷらうどん,天ぷらそば,肉うどん,肉そば,かき揚うどん,かき揚そば,すき焼うどん,きつねうどん,カレーうどん,山菜うどん,,醤油ラーメン,塩ラーメン,味噌ラーメン,カレー南蛮"</formula1>
    </dataValidation>
    <dataValidation errorStyle="warning" type="list" allowBlank="1" showInputMessage="1" showErrorMessage="1" sqref="E20:E22 H20:H22 K20:K22 N20:N22 Q20:Q22 E42:E44 H42:H44 K42:K44 N42:N44 Q42:Q44 B42:B44 T42:T44 T20:T22 B20:B22">
      <formula1>"ロコモコ丼,焼とり丼,豚すき丼,牛丼,天丼,カツ丼"</formula1>
    </dataValidation>
  </dataValidations>
  <printOptions/>
  <pageMargins left="0.2" right="0.2" top="0.22" bottom="0.23" header="0.2" footer="0.21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AI60"/>
  <sheetViews>
    <sheetView zoomScale="60" zoomScaleNormal="60" workbookViewId="0" topLeftCell="A1">
      <selection activeCell="Z19" sqref="Z19"/>
    </sheetView>
  </sheetViews>
  <sheetFormatPr defaultColWidth="9.00390625" defaultRowHeight="13.5"/>
  <cols>
    <col min="1" max="1" width="4.75390625" style="0" customWidth="1"/>
    <col min="2" max="2" width="17.00390625" style="0" customWidth="1"/>
    <col min="3" max="3" width="6.50390625" style="0" customWidth="1"/>
    <col min="4" max="4" width="5.75390625" style="0" customWidth="1"/>
    <col min="5" max="5" width="17.00390625" style="0" customWidth="1"/>
    <col min="6" max="6" width="6.50390625" style="0" customWidth="1"/>
    <col min="7" max="7" width="5.75390625" style="0" customWidth="1"/>
    <col min="8" max="8" width="17.00390625" style="0" customWidth="1"/>
    <col min="9" max="9" width="6.50390625" style="0" customWidth="1"/>
    <col min="10" max="10" width="5.75390625" style="0" customWidth="1"/>
    <col min="11" max="11" width="17.00390625" style="0" customWidth="1"/>
    <col min="12" max="12" width="6.50390625" style="0" customWidth="1"/>
    <col min="13" max="13" width="5.75390625" style="0" customWidth="1"/>
    <col min="14" max="14" width="17.00390625" style="0" customWidth="1"/>
    <col min="15" max="15" width="6.50390625" style="0" customWidth="1"/>
    <col min="16" max="16" width="5.75390625" style="0" customWidth="1"/>
    <col min="17" max="17" width="17.00390625" style="0" customWidth="1"/>
    <col min="18" max="18" width="6.50390625" style="0" customWidth="1"/>
    <col min="19" max="19" width="5.75390625" style="0" customWidth="1"/>
    <col min="20" max="20" width="17.00390625" style="0" customWidth="1"/>
    <col min="21" max="21" width="6.50390625" style="0" customWidth="1"/>
    <col min="22" max="22" width="5.75390625" style="0" customWidth="1"/>
  </cols>
  <sheetData>
    <row r="1" spans="1:30" s="8" customFormat="1" ht="9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4"/>
      <c r="N1" s="5" t="s">
        <v>0</v>
      </c>
      <c r="O1" s="5"/>
      <c r="P1" s="6"/>
      <c r="Q1" s="6"/>
      <c r="R1" s="6"/>
      <c r="S1" s="1"/>
      <c r="T1" s="1"/>
      <c r="U1" s="1"/>
      <c r="V1" s="1"/>
      <c r="W1" s="1"/>
      <c r="X1" s="1"/>
      <c r="Y1" s="1"/>
      <c r="Z1" s="1"/>
      <c r="AA1" s="1"/>
      <c r="AB1" s="7"/>
      <c r="AC1" s="1"/>
      <c r="AD1" s="1"/>
    </row>
    <row r="2" spans="2:34" s="8" customFormat="1" ht="14.25" customHeight="1">
      <c r="B2" s="9">
        <v>2014</v>
      </c>
      <c r="C2" s="9">
        <v>2</v>
      </c>
      <c r="D2" s="9">
        <v>22</v>
      </c>
      <c r="AC2" s="10"/>
      <c r="AD2" s="10"/>
      <c r="AE2" s="10"/>
      <c r="AF2" s="10"/>
      <c r="AG2" s="10"/>
      <c r="AH2" s="10"/>
    </row>
    <row r="3" spans="1:34" s="8" customFormat="1" ht="19.5" customHeight="1">
      <c r="A3" s="11" t="s">
        <v>24</v>
      </c>
      <c r="C3" s="8" t="s">
        <v>25</v>
      </c>
      <c r="G3" s="10"/>
      <c r="AC3" s="10"/>
      <c r="AD3" s="10"/>
      <c r="AE3" s="10"/>
      <c r="AF3" s="10"/>
      <c r="AG3" s="10"/>
      <c r="AH3" s="10"/>
    </row>
    <row r="4" spans="1:35" s="8" customFormat="1" ht="19.5" customHeight="1" thickBot="1">
      <c r="A4" s="11" t="s">
        <v>26</v>
      </c>
      <c r="C4" s="8" t="s">
        <v>27</v>
      </c>
      <c r="AC4" s="10"/>
      <c r="AD4" s="10"/>
      <c r="AE4" s="10"/>
      <c r="AF4" s="10"/>
      <c r="AG4" s="10"/>
      <c r="AH4" s="10"/>
      <c r="AI4" s="10"/>
    </row>
    <row r="5" spans="2:22" ht="17.25" customHeight="1">
      <c r="B5" s="12">
        <f>DATE($B$2,$C$2,$D$2+1)</f>
        <v>41693</v>
      </c>
      <c r="C5" s="13"/>
      <c r="D5" s="13"/>
      <c r="E5" s="14">
        <f>DATE($B$2,$C$2,$D$2+2)</f>
        <v>41694</v>
      </c>
      <c r="F5" s="15"/>
      <c r="G5" s="16"/>
      <c r="H5" s="15">
        <f>DATE($B$2,$C$2,$D$2+3)</f>
        <v>41695</v>
      </c>
      <c r="I5" s="15"/>
      <c r="J5" s="15"/>
      <c r="K5" s="14">
        <f>DATE($B$2,$C$2,$D$2+4)</f>
        <v>41696</v>
      </c>
      <c r="L5" s="15"/>
      <c r="M5" s="16"/>
      <c r="N5" s="15">
        <f>DATE($B$2,$C$2,$D$2+5)</f>
        <v>41697</v>
      </c>
      <c r="O5" s="15"/>
      <c r="P5" s="15"/>
      <c r="Q5" s="14">
        <f>DATE($B$2,$C$2,$D$2+6)</f>
        <v>41698</v>
      </c>
      <c r="R5" s="15"/>
      <c r="S5" s="16"/>
      <c r="T5" s="15">
        <f>DATE($B$2,$C$2,$D$2+7)</f>
        <v>41699</v>
      </c>
      <c r="U5" s="15"/>
      <c r="V5" s="17"/>
    </row>
    <row r="6" spans="2:22" ht="17.25" customHeight="1" thickBot="1">
      <c r="B6" s="18"/>
      <c r="C6" s="19"/>
      <c r="D6" s="19"/>
      <c r="E6" s="20"/>
      <c r="F6" s="21"/>
      <c r="G6" s="22"/>
      <c r="H6" s="21"/>
      <c r="I6" s="21"/>
      <c r="J6" s="21"/>
      <c r="K6" s="20"/>
      <c r="L6" s="21"/>
      <c r="M6" s="22"/>
      <c r="N6" s="21"/>
      <c r="O6" s="21"/>
      <c r="P6" s="21"/>
      <c r="Q6" s="20"/>
      <c r="R6" s="21"/>
      <c r="S6" s="22"/>
      <c r="T6" s="21"/>
      <c r="U6" s="21"/>
      <c r="V6" s="23"/>
    </row>
    <row r="7" spans="1:22" s="28" customFormat="1" ht="27" customHeight="1">
      <c r="A7" s="24" t="s">
        <v>28</v>
      </c>
      <c r="B7" s="25" t="s">
        <v>232</v>
      </c>
      <c r="C7" s="26"/>
      <c r="D7" s="27"/>
      <c r="E7" s="25" t="s">
        <v>233</v>
      </c>
      <c r="F7" s="26"/>
      <c r="G7" s="27"/>
      <c r="H7" s="25" t="s">
        <v>234</v>
      </c>
      <c r="I7" s="26"/>
      <c r="J7" s="27"/>
      <c r="K7" s="25" t="s">
        <v>235</v>
      </c>
      <c r="L7" s="26"/>
      <c r="M7" s="27"/>
      <c r="N7" s="25" t="s">
        <v>236</v>
      </c>
      <c r="O7" s="26"/>
      <c r="P7" s="27"/>
      <c r="Q7" s="25" t="s">
        <v>237</v>
      </c>
      <c r="R7" s="26"/>
      <c r="S7" s="27"/>
      <c r="T7" s="25" t="s">
        <v>238</v>
      </c>
      <c r="U7" s="26"/>
      <c r="V7" s="27"/>
    </row>
    <row r="8" spans="1:22" s="38" customFormat="1" ht="18" customHeight="1">
      <c r="A8" s="29"/>
      <c r="B8" s="30" t="s">
        <v>239</v>
      </c>
      <c r="C8" s="31" t="s">
        <v>74</v>
      </c>
      <c r="D8" s="32">
        <v>805</v>
      </c>
      <c r="E8" s="33" t="s">
        <v>240</v>
      </c>
      <c r="F8" s="31" t="s">
        <v>81</v>
      </c>
      <c r="G8" s="32">
        <v>782</v>
      </c>
      <c r="H8" s="33" t="s">
        <v>241</v>
      </c>
      <c r="I8" s="31" t="s">
        <v>81</v>
      </c>
      <c r="J8" s="34">
        <v>815</v>
      </c>
      <c r="K8" s="33" t="s">
        <v>242</v>
      </c>
      <c r="L8" s="31" t="s">
        <v>243</v>
      </c>
      <c r="M8" s="35">
        <v>811</v>
      </c>
      <c r="N8" s="30" t="s">
        <v>244</v>
      </c>
      <c r="O8" s="31" t="s">
        <v>39</v>
      </c>
      <c r="P8" s="36">
        <v>820</v>
      </c>
      <c r="Q8" s="33" t="s">
        <v>245</v>
      </c>
      <c r="R8" s="31" t="s">
        <v>39</v>
      </c>
      <c r="S8" s="34">
        <v>803</v>
      </c>
      <c r="T8" s="37" t="s">
        <v>100</v>
      </c>
      <c r="U8" s="31" t="s">
        <v>39</v>
      </c>
      <c r="V8" s="35">
        <v>778</v>
      </c>
    </row>
    <row r="9" spans="1:22" s="38" customFormat="1" ht="18" customHeight="1">
      <c r="A9" s="29"/>
      <c r="B9" s="30" t="s">
        <v>246</v>
      </c>
      <c r="C9" s="39" t="s">
        <v>45</v>
      </c>
      <c r="D9" s="40">
        <v>26.3</v>
      </c>
      <c r="E9" s="33" t="s">
        <v>247</v>
      </c>
      <c r="F9" s="39" t="s">
        <v>45</v>
      </c>
      <c r="G9" s="40">
        <v>29.8</v>
      </c>
      <c r="H9" s="33" t="s">
        <v>165</v>
      </c>
      <c r="I9" s="39" t="s">
        <v>45</v>
      </c>
      <c r="J9" s="41">
        <v>31.3</v>
      </c>
      <c r="K9" s="33" t="s">
        <v>248</v>
      </c>
      <c r="L9" s="39" t="s">
        <v>45</v>
      </c>
      <c r="M9" s="41">
        <v>24.2</v>
      </c>
      <c r="N9" s="30" t="s">
        <v>249</v>
      </c>
      <c r="O9" s="39" t="s">
        <v>45</v>
      </c>
      <c r="P9" s="42">
        <v>27.2</v>
      </c>
      <c r="Q9" s="33" t="s">
        <v>250</v>
      </c>
      <c r="R9" s="39" t="s">
        <v>45</v>
      </c>
      <c r="S9" s="41">
        <v>18.9</v>
      </c>
      <c r="T9" s="37" t="s">
        <v>251</v>
      </c>
      <c r="U9" s="39" t="s">
        <v>45</v>
      </c>
      <c r="V9" s="43">
        <v>23.4</v>
      </c>
    </row>
    <row r="10" spans="1:22" s="38" customFormat="1" ht="18" customHeight="1">
      <c r="A10" s="29"/>
      <c r="B10" s="30" t="s">
        <v>252</v>
      </c>
      <c r="C10" s="39" t="s">
        <v>52</v>
      </c>
      <c r="D10" s="40">
        <v>19.3</v>
      </c>
      <c r="E10" s="33" t="s">
        <v>48</v>
      </c>
      <c r="F10" s="39" t="s">
        <v>52</v>
      </c>
      <c r="G10" s="40">
        <v>22.1</v>
      </c>
      <c r="H10" s="33" t="s">
        <v>253</v>
      </c>
      <c r="I10" s="39" t="s">
        <v>52</v>
      </c>
      <c r="J10" s="41">
        <v>19.2</v>
      </c>
      <c r="K10" s="33" t="s">
        <v>254</v>
      </c>
      <c r="L10" s="39" t="s">
        <v>52</v>
      </c>
      <c r="M10" s="43">
        <v>23.5</v>
      </c>
      <c r="N10" s="30" t="s">
        <v>105</v>
      </c>
      <c r="O10" s="39" t="s">
        <v>52</v>
      </c>
      <c r="P10" s="42">
        <v>24.8</v>
      </c>
      <c r="Q10" s="33" t="s">
        <v>119</v>
      </c>
      <c r="R10" s="39" t="s">
        <v>52</v>
      </c>
      <c r="S10" s="41">
        <v>17.2</v>
      </c>
      <c r="T10" s="37" t="s">
        <v>255</v>
      </c>
      <c r="U10" s="39" t="s">
        <v>52</v>
      </c>
      <c r="V10" s="41">
        <v>20.8</v>
      </c>
    </row>
    <row r="11" spans="1:22" s="38" customFormat="1" ht="18" customHeight="1" thickBot="1">
      <c r="A11" s="44"/>
      <c r="B11" s="45" t="s">
        <v>256</v>
      </c>
      <c r="C11" s="46" t="s">
        <v>59</v>
      </c>
      <c r="D11" s="40">
        <v>3.1</v>
      </c>
      <c r="E11" s="47" t="s">
        <v>257</v>
      </c>
      <c r="F11" s="46" t="s">
        <v>59</v>
      </c>
      <c r="G11" s="40">
        <v>3.2</v>
      </c>
      <c r="H11" s="48" t="s">
        <v>219</v>
      </c>
      <c r="I11" s="46" t="s">
        <v>59</v>
      </c>
      <c r="J11" s="49">
        <v>3</v>
      </c>
      <c r="K11" s="48" t="s">
        <v>258</v>
      </c>
      <c r="L11" s="46" t="s">
        <v>59</v>
      </c>
      <c r="M11" s="43">
        <v>3.4</v>
      </c>
      <c r="N11" s="45" t="s">
        <v>38</v>
      </c>
      <c r="O11" s="46" t="s">
        <v>59</v>
      </c>
      <c r="P11" s="42">
        <v>3.1</v>
      </c>
      <c r="Q11" s="48" t="s">
        <v>259</v>
      </c>
      <c r="R11" s="46" t="s">
        <v>59</v>
      </c>
      <c r="S11" s="41">
        <v>3.1</v>
      </c>
      <c r="T11" s="45" t="s">
        <v>54</v>
      </c>
      <c r="U11" s="46" t="s">
        <v>59</v>
      </c>
      <c r="V11" s="41">
        <v>2.8</v>
      </c>
    </row>
    <row r="12" spans="1:22" s="28" customFormat="1" ht="27" customHeight="1">
      <c r="A12" s="29" t="s">
        <v>65</v>
      </c>
      <c r="B12" s="50"/>
      <c r="C12" s="51"/>
      <c r="D12" s="52"/>
      <c r="E12" s="25" t="s">
        <v>67</v>
      </c>
      <c r="F12" s="26"/>
      <c r="G12" s="27"/>
      <c r="H12" s="25" t="s">
        <v>112</v>
      </c>
      <c r="I12" s="26"/>
      <c r="J12" s="27"/>
      <c r="K12" s="25" t="s">
        <v>260</v>
      </c>
      <c r="L12" s="26"/>
      <c r="M12" s="27"/>
      <c r="N12" s="25" t="s">
        <v>68</v>
      </c>
      <c r="O12" s="26"/>
      <c r="P12" s="27"/>
      <c r="Q12" s="25" t="s">
        <v>261</v>
      </c>
      <c r="R12" s="26"/>
      <c r="S12" s="27"/>
      <c r="T12" s="53"/>
      <c r="U12" s="54"/>
      <c r="V12" s="55"/>
    </row>
    <row r="13" spans="1:22" s="38" customFormat="1" ht="18" customHeight="1">
      <c r="A13" s="29"/>
      <c r="B13" s="30"/>
      <c r="C13" s="31" t="s">
        <v>243</v>
      </c>
      <c r="D13" s="36"/>
      <c r="E13" s="33" t="s">
        <v>48</v>
      </c>
      <c r="F13" s="31" t="s">
        <v>262</v>
      </c>
      <c r="G13" s="35">
        <v>630</v>
      </c>
      <c r="H13" s="30" t="s">
        <v>263</v>
      </c>
      <c r="I13" s="31" t="s">
        <v>262</v>
      </c>
      <c r="J13" s="36">
        <v>598</v>
      </c>
      <c r="K13" s="33" t="s">
        <v>264</v>
      </c>
      <c r="L13" s="31" t="s">
        <v>262</v>
      </c>
      <c r="M13" s="35">
        <v>570</v>
      </c>
      <c r="N13" s="30" t="s">
        <v>249</v>
      </c>
      <c r="O13" s="31" t="s">
        <v>265</v>
      </c>
      <c r="P13" s="36">
        <v>609</v>
      </c>
      <c r="Q13" s="33" t="s">
        <v>250</v>
      </c>
      <c r="R13" s="31" t="s">
        <v>39</v>
      </c>
      <c r="S13" s="34">
        <v>601</v>
      </c>
      <c r="T13" s="37"/>
      <c r="U13" s="31" t="s">
        <v>39</v>
      </c>
      <c r="V13" s="35"/>
    </row>
    <row r="14" spans="1:22" s="38" customFormat="1" ht="18" customHeight="1">
      <c r="A14" s="29"/>
      <c r="B14" s="30"/>
      <c r="C14" s="39" t="s">
        <v>45</v>
      </c>
      <c r="D14" s="40"/>
      <c r="E14" s="161" t="s">
        <v>257</v>
      </c>
      <c r="F14" s="39" t="s">
        <v>45</v>
      </c>
      <c r="G14" s="43">
        <v>22.1</v>
      </c>
      <c r="H14" s="33" t="s">
        <v>73</v>
      </c>
      <c r="I14" s="39" t="s">
        <v>45</v>
      </c>
      <c r="J14" s="42">
        <v>18.9</v>
      </c>
      <c r="K14" s="33" t="s">
        <v>242</v>
      </c>
      <c r="L14" s="39" t="s">
        <v>45</v>
      </c>
      <c r="M14" s="43">
        <v>24.1</v>
      </c>
      <c r="N14" s="30" t="s">
        <v>105</v>
      </c>
      <c r="O14" s="39" t="s">
        <v>45</v>
      </c>
      <c r="P14" s="42">
        <v>20.6</v>
      </c>
      <c r="Q14" s="33" t="s">
        <v>119</v>
      </c>
      <c r="R14" s="39" t="s">
        <v>45</v>
      </c>
      <c r="S14" s="41">
        <v>18.6</v>
      </c>
      <c r="T14" s="37"/>
      <c r="U14" s="39" t="s">
        <v>45</v>
      </c>
      <c r="V14" s="41"/>
    </row>
    <row r="15" spans="1:22" s="38" customFormat="1" ht="18" customHeight="1">
      <c r="A15" s="29"/>
      <c r="B15" s="30"/>
      <c r="C15" s="39" t="s">
        <v>52</v>
      </c>
      <c r="D15" s="56"/>
      <c r="E15" s="33" t="s">
        <v>61</v>
      </c>
      <c r="F15" s="39" t="s">
        <v>52</v>
      </c>
      <c r="G15" s="43">
        <v>18.1</v>
      </c>
      <c r="H15" s="33" t="s">
        <v>165</v>
      </c>
      <c r="I15" s="39" t="s">
        <v>52</v>
      </c>
      <c r="J15" s="42">
        <v>16.2</v>
      </c>
      <c r="K15" s="33" t="s">
        <v>248</v>
      </c>
      <c r="L15" s="39" t="s">
        <v>52</v>
      </c>
      <c r="M15" s="43">
        <v>13.2</v>
      </c>
      <c r="N15" s="58" t="s">
        <v>38</v>
      </c>
      <c r="O15" s="39" t="s">
        <v>52</v>
      </c>
      <c r="P15" s="40">
        <v>18</v>
      </c>
      <c r="Q15" s="33" t="s">
        <v>57</v>
      </c>
      <c r="R15" s="39" t="s">
        <v>52</v>
      </c>
      <c r="S15" s="41">
        <v>17.2</v>
      </c>
      <c r="T15" s="37"/>
      <c r="U15" s="39" t="s">
        <v>52</v>
      </c>
      <c r="V15" s="59"/>
    </row>
    <row r="16" spans="1:22" s="38" customFormat="1" ht="18" customHeight="1" thickBot="1">
      <c r="A16" s="44"/>
      <c r="B16" s="30"/>
      <c r="C16" s="46" t="s">
        <v>59</v>
      </c>
      <c r="D16" s="60"/>
      <c r="E16" s="57" t="s">
        <v>266</v>
      </c>
      <c r="F16" s="31" t="s">
        <v>59</v>
      </c>
      <c r="G16" s="61">
        <v>2.9</v>
      </c>
      <c r="H16" s="33" t="s">
        <v>253</v>
      </c>
      <c r="I16" s="46" t="s">
        <v>59</v>
      </c>
      <c r="J16" s="40">
        <v>3.1</v>
      </c>
      <c r="K16" s="33" t="s">
        <v>254</v>
      </c>
      <c r="L16" s="46" t="s">
        <v>59</v>
      </c>
      <c r="M16" s="43">
        <v>3.1</v>
      </c>
      <c r="N16" s="62" t="s">
        <v>125</v>
      </c>
      <c r="O16" s="46" t="s">
        <v>59</v>
      </c>
      <c r="P16" s="40">
        <v>2.9</v>
      </c>
      <c r="Q16" s="48" t="s">
        <v>267</v>
      </c>
      <c r="R16" s="46" t="s">
        <v>59</v>
      </c>
      <c r="S16" s="41">
        <v>3.2</v>
      </c>
      <c r="T16" s="45"/>
      <c r="U16" s="46" t="s">
        <v>59</v>
      </c>
      <c r="V16" s="63"/>
    </row>
    <row r="17" spans="1:22" s="38" customFormat="1" ht="14.25" customHeight="1">
      <c r="A17" s="64" t="s">
        <v>80</v>
      </c>
      <c r="B17" s="65"/>
      <c r="C17" s="66" t="s">
        <v>81</v>
      </c>
      <c r="D17" s="67"/>
      <c r="E17" s="65" t="s">
        <v>1</v>
      </c>
      <c r="F17" s="66" t="s">
        <v>81</v>
      </c>
      <c r="G17" s="67">
        <f>IF(ISERROR(VLOOKUP(E17,'[3]選択メニュー'!$B$42:$E$48,2,FALSE)),"",VLOOKUP(E17,'[3]選択メニュー'!$B$42:$E$48,2,FALSE))</f>
        <v>749</v>
      </c>
      <c r="H17" s="65" t="s">
        <v>15</v>
      </c>
      <c r="I17" s="66" t="s">
        <v>81</v>
      </c>
      <c r="J17" s="68">
        <f>IF(ISERROR(VLOOKUP(H17,'[3]選択メニュー'!$B$42:$E$48,2,FALSE)),"",VLOOKUP(H17,'[3]選択メニュー'!$B$42:$E$48,2,FALSE))</f>
        <v>741</v>
      </c>
      <c r="K17" s="65" t="s">
        <v>16</v>
      </c>
      <c r="L17" s="66" t="s">
        <v>81</v>
      </c>
      <c r="M17" s="68">
        <f>IF(ISERROR(VLOOKUP(K17,'[3]選択メニュー'!$B$42:$E$48,2,FALSE)),"",VLOOKUP(K17,'[3]選択メニュー'!$B$42:$E$48,2,FALSE))</f>
        <v>853</v>
      </c>
      <c r="N17" s="65" t="s">
        <v>2</v>
      </c>
      <c r="O17" s="66" t="s">
        <v>81</v>
      </c>
      <c r="P17" s="68">
        <f>IF(ISERROR(VLOOKUP(N17,'[3]選択メニュー'!$B$42:$E$48,2,FALSE)),"",VLOOKUP(N17,'[3]選択メニュー'!$B$42:$E$48,2,FALSE))</f>
        <v>753</v>
      </c>
      <c r="Q17" s="65" t="s">
        <v>141</v>
      </c>
      <c r="R17" s="66" t="s">
        <v>81</v>
      </c>
      <c r="S17" s="68">
        <f>IF(ISERROR(VLOOKUP(Q17,'[3]選択メニュー'!$B$42:$E$48,2,FALSE)),"",VLOOKUP(Q17,'[3]選択メニュー'!$B$42:$E$48,2,FALSE))</f>
        <v>752</v>
      </c>
      <c r="T17" s="69"/>
      <c r="U17" s="31" t="s">
        <v>81</v>
      </c>
      <c r="V17" s="70">
        <f>IF(ISERROR(VLOOKUP(T17,'[3]選択メニュー'!$B$42:$E$48,2,FALSE)),"",VLOOKUP(T17,'[3]選択メニュー'!$B$42:$E$48,2,FALSE))</f>
      </c>
    </row>
    <row r="18" spans="1:22" s="38" customFormat="1" ht="14.25" customHeight="1">
      <c r="A18" s="71"/>
      <c r="B18" s="72"/>
      <c r="C18" s="39" t="s">
        <v>52</v>
      </c>
      <c r="D18" s="73"/>
      <c r="E18" s="72"/>
      <c r="F18" s="39" t="s">
        <v>52</v>
      </c>
      <c r="G18" s="73">
        <f>IF(ISERROR(VLOOKUP(E17,'[3]選択メニュー'!$B$42:$E$48,3,FALSE)),"",VLOOKUP(E17,'[3]選択メニュー'!$B$42:$E$48,3,FALSE))</f>
        <v>22.3</v>
      </c>
      <c r="H18" s="72"/>
      <c r="I18" s="39" t="s">
        <v>52</v>
      </c>
      <c r="J18" s="73">
        <f>IF(ISERROR(VLOOKUP(H17,'[3]選択メニュー'!$B$42:$E$48,3,FALSE)),"",VLOOKUP(H17,'[3]選択メニュー'!$B$42:$E$48,3,FALSE))</f>
        <v>19.4</v>
      </c>
      <c r="K18" s="72"/>
      <c r="L18" s="39" t="s">
        <v>52</v>
      </c>
      <c r="M18" s="73">
        <f>IF(ISERROR(VLOOKUP(K17,'[3]選択メニュー'!$B$42:$E$48,3,FALSE)),"",VLOOKUP(K17,'[3]選択メニュー'!$B$42:$E$48,3,FALSE))</f>
        <v>36.2</v>
      </c>
      <c r="N18" s="72"/>
      <c r="O18" s="39" t="s">
        <v>52</v>
      </c>
      <c r="P18" s="73">
        <f>IF(ISERROR(VLOOKUP(N17,'[3]選択メニュー'!$B$42:$E$48,3,FALSE)),"",VLOOKUP(N17,'[3]選択メニュー'!$B$42:$E$48,3,FALSE))</f>
        <v>23</v>
      </c>
      <c r="Q18" s="72"/>
      <c r="R18" s="39" t="s">
        <v>52</v>
      </c>
      <c r="S18" s="73">
        <f>IF(ISERROR(VLOOKUP(Q17,'[3]選択メニュー'!$B$42:$E$48,3,FALSE)),"",VLOOKUP(Q17,'[3]選択メニュー'!$B$42:$E$48,3,FALSE))</f>
        <v>22.3</v>
      </c>
      <c r="T18" s="74"/>
      <c r="U18" s="39" t="s">
        <v>52</v>
      </c>
      <c r="V18" s="35">
        <f>IF(ISERROR(VLOOKUP(T17,'[3]選択メニュー'!$B$42:$E$48,3,FALSE)),"",VLOOKUP(T17,'[3]選択メニュー'!$B$42:$E$48,3,FALSE))</f>
      </c>
    </row>
    <row r="19" spans="1:22" s="38" customFormat="1" ht="14.25" customHeight="1" thickBot="1">
      <c r="A19" s="75"/>
      <c r="B19" s="76"/>
      <c r="C19" s="46" t="s">
        <v>59</v>
      </c>
      <c r="D19" s="77"/>
      <c r="E19" s="76"/>
      <c r="F19" s="46" t="s">
        <v>59</v>
      </c>
      <c r="G19" s="77">
        <f>IF(ISERROR(VLOOKUP(E17,'[3]選択メニュー'!$B$42:$E$48,4,FALSE)),"",VLOOKUP(E17,'[3]選択メニュー'!$B$42:$E$48,4,FALSE))</f>
        <v>3.6</v>
      </c>
      <c r="H19" s="76"/>
      <c r="I19" s="46" t="s">
        <v>59</v>
      </c>
      <c r="J19" s="78">
        <f>IF(ISERROR(VLOOKUP(H17,'[3]選択メニュー'!$B$42:$E$48,4,FALSE)),"",VLOOKUP(H17,'[3]選択メニュー'!$B$42:$E$48,4,FALSE))</f>
        <v>3.6</v>
      </c>
      <c r="K19" s="76"/>
      <c r="L19" s="46" t="s">
        <v>59</v>
      </c>
      <c r="M19" s="78">
        <f>IF(ISERROR(VLOOKUP(K17,'[3]選択メニュー'!$B$42:$E$48,4,FALSE)),"",VLOOKUP(K17,'[3]選択メニュー'!$B$42:$E$48,4,FALSE))</f>
        <v>3.6</v>
      </c>
      <c r="N19" s="76"/>
      <c r="O19" s="46" t="s">
        <v>59</v>
      </c>
      <c r="P19" s="78">
        <f>IF(ISERROR(VLOOKUP(N17,'[3]選択メニュー'!$B$42:$E$48,4,FALSE)),"",VLOOKUP(N17,'[3]選択メニュー'!$B$42:$E$48,4,FALSE))</f>
        <v>3.6</v>
      </c>
      <c r="Q19" s="76"/>
      <c r="R19" s="46" t="s">
        <v>59</v>
      </c>
      <c r="S19" s="78">
        <f>IF(ISERROR(VLOOKUP(Q17,'[3]選択メニュー'!$B$42:$E$48,4,FALSE)),"",VLOOKUP(Q17,'[3]選択メニュー'!$B$42:$E$48,4,FALSE))</f>
        <v>3.6</v>
      </c>
      <c r="T19" s="79"/>
      <c r="U19" s="46" t="s">
        <v>59</v>
      </c>
      <c r="V19" s="49">
        <f>IF(ISERROR(VLOOKUP(T17,'[3]選択メニュー'!$B$42:$E$48,4,FALSE)),"",VLOOKUP(T17,'[3]選択メニュー'!$B$42:$E$48,4,FALSE))</f>
      </c>
    </row>
    <row r="20" spans="1:22" s="38" customFormat="1" ht="14.25" customHeight="1">
      <c r="A20" s="64" t="s">
        <v>82</v>
      </c>
      <c r="B20" s="65"/>
      <c r="C20" s="31" t="s">
        <v>81</v>
      </c>
      <c r="D20" s="68">
        <f>IF(ISERROR(VLOOKUP(B20,'[3]選択メニュー'!$B$3:$E$13,2,FALSE)),"",(VLOOKUP(B20,'[3]選択メニュー'!$B$3:$E$13,2,FALSE)))</f>
      </c>
      <c r="E20" s="65" t="s">
        <v>5</v>
      </c>
      <c r="F20" s="31" t="s">
        <v>81</v>
      </c>
      <c r="G20" s="68">
        <f>IF(ISERROR(VLOOKUP(E20,'[3]選択メニュー'!$B$3:$E$13,2,FALSE)),"",(VLOOKUP(E20,'[3]選択メニュー'!$B$3:$E$13,2,FALSE)))</f>
        <v>870</v>
      </c>
      <c r="H20" s="80" t="s">
        <v>4</v>
      </c>
      <c r="I20" s="81" t="s">
        <v>81</v>
      </c>
      <c r="J20" s="68">
        <f>IF(ISERROR(VLOOKUP(H20,'[3]選択メニュー'!$B$3:$E$13,2,FALSE)),"",(VLOOKUP(H20,'[3]選択メニュー'!$B$3:$E$13,2,FALSE)))</f>
        <v>810</v>
      </c>
      <c r="K20" s="80" t="s">
        <v>6</v>
      </c>
      <c r="L20" s="81" t="s">
        <v>81</v>
      </c>
      <c r="M20" s="68">
        <f>IF(ISERROR(VLOOKUP(K20,'[3]選択メニュー'!$B$3:$E$13,2,FALSE)),"",(VLOOKUP(K20,'[3]選択メニュー'!$B$3:$E$13,2,FALSE)))</f>
        <v>870</v>
      </c>
      <c r="N20" s="80" t="s">
        <v>3</v>
      </c>
      <c r="O20" s="81" t="s">
        <v>81</v>
      </c>
      <c r="P20" s="68">
        <f>IF(ISERROR(VLOOKUP(N20,'[3]選択メニュー'!$B$3:$E$13,2,FALSE)),"",(VLOOKUP(N20,'[3]選択メニュー'!$B$3:$E$13,2,FALSE)))</f>
        <v>819</v>
      </c>
      <c r="Q20" s="80" t="s">
        <v>7</v>
      </c>
      <c r="R20" s="81" t="s">
        <v>81</v>
      </c>
      <c r="S20" s="68">
        <f>IF(ISERROR(VLOOKUP(Q20,'[3]選択メニュー'!$B$3:$E$13,2,FALSE)),"",(VLOOKUP(Q20,'[3]選択メニュー'!$B$3:$E$13,2,FALSE)))</f>
        <v>765</v>
      </c>
      <c r="T20" s="69"/>
      <c r="U20" s="31" t="s">
        <v>81</v>
      </c>
      <c r="V20" s="70">
        <f>IF(ISERROR(VLOOKUP(T20,'[3]選択メニュー'!$B$3:$E$13,2,FALSE)),"",(VLOOKUP(T20,'[3]選択メニュー'!$B$3:$E$13,2,FALSE)))</f>
      </c>
    </row>
    <row r="21" spans="1:22" s="38" customFormat="1" ht="14.25" customHeight="1">
      <c r="A21" s="71"/>
      <c r="B21" s="72"/>
      <c r="C21" s="39" t="s">
        <v>52</v>
      </c>
      <c r="D21" s="73">
        <f>IF(ISERROR(VLOOKUP(B20,'[3]選択メニュー'!$B$3:$E$13,3,FALSE)),"",(VLOOKUP(B20,'[3]選択メニュー'!$B$3:$E$13,3,FALSE)))</f>
      </c>
      <c r="E21" s="72"/>
      <c r="F21" s="39" t="s">
        <v>52</v>
      </c>
      <c r="G21" s="73">
        <f>IF(ISERROR(VLOOKUP(E20,'[3]選択メニュー'!$B$3:$E$13,3,FALSE)),"",(VLOOKUP(E20,'[3]選択メニュー'!$B$3:$E$13,3,FALSE)))</f>
        <v>22</v>
      </c>
      <c r="H21" s="82"/>
      <c r="I21" s="83" t="s">
        <v>52</v>
      </c>
      <c r="J21" s="73">
        <f>IF(ISERROR(VLOOKUP(H20,'[3]選択メニュー'!$B$3:$E$13,3,FALSE)),"",(VLOOKUP(H20,'[3]選択メニュー'!$B$3:$E$13,3,FALSE)))</f>
        <v>15.3</v>
      </c>
      <c r="K21" s="82"/>
      <c r="L21" s="83" t="s">
        <v>52</v>
      </c>
      <c r="M21" s="73">
        <f>IF(ISERROR(VLOOKUP(K20,'[3]選択メニュー'!$B$3:$E$13,3,FALSE)),"",(VLOOKUP(K20,'[3]選択メニュー'!$B$3:$E$13,3,FALSE)))</f>
        <v>21</v>
      </c>
      <c r="N21" s="82"/>
      <c r="O21" s="83" t="s">
        <v>52</v>
      </c>
      <c r="P21" s="73">
        <f>IF(ISERROR(VLOOKUP(N20,'[3]選択メニュー'!$B$3:$E$13,3,FALSE)),"",(VLOOKUP(N20,'[3]選択メニュー'!$B$3:$E$13,3,FALSE)))</f>
        <v>16</v>
      </c>
      <c r="Q21" s="82"/>
      <c r="R21" s="83" t="s">
        <v>52</v>
      </c>
      <c r="S21" s="73">
        <f>IF(ISERROR(VLOOKUP(Q20,'[3]選択メニュー'!$B$3:$E$13,3,FALSE)),"",(VLOOKUP(Q20,'[3]選択メニュー'!$B$3:$E$13,3,FALSE)))</f>
        <v>16</v>
      </c>
      <c r="T21" s="74"/>
      <c r="U21" s="39" t="s">
        <v>52</v>
      </c>
      <c r="V21" s="35">
        <f>IF(ISERROR(VLOOKUP(T20,'[3]選択メニュー'!$B$3:$E$13,3,FALSE)),"",(VLOOKUP(T20,'[3]選択メニュー'!$B$3:$E$13,3,FALSE)))</f>
      </c>
    </row>
    <row r="22" spans="1:22" s="38" customFormat="1" ht="14.25" customHeight="1" thickBot="1">
      <c r="A22" s="75"/>
      <c r="B22" s="76"/>
      <c r="C22" s="46" t="s">
        <v>59</v>
      </c>
      <c r="D22" s="84">
        <f>IF(ISERROR(VLOOKUP(B20,'[3]選択メニュー'!$B$3:$E$13,4,FALSE)),"",(VLOOKUP(B20,'[3]選択メニュー'!$B$3:$E$13,4,FALSE)))</f>
      </c>
      <c r="E22" s="76"/>
      <c r="F22" s="46" t="s">
        <v>59</v>
      </c>
      <c r="G22" s="84">
        <f>IF(ISERROR(VLOOKUP(E20,'[3]選択メニュー'!$B$3:$E$13,4,FALSE)),"",(VLOOKUP(E20,'[3]選択メニュー'!$B$3:$E$13,4,FALSE)))</f>
        <v>1.9</v>
      </c>
      <c r="H22" s="85"/>
      <c r="I22" s="86" t="s">
        <v>59</v>
      </c>
      <c r="J22" s="84">
        <f>IF(ISERROR(VLOOKUP(H20,'[3]選択メニュー'!$B$3:$E$13,4,FALSE)),"",(VLOOKUP(H20,'[3]選択メニュー'!$B$3:$E$13,4,FALSE)))</f>
        <v>2.2</v>
      </c>
      <c r="K22" s="85"/>
      <c r="L22" s="86" t="s">
        <v>59</v>
      </c>
      <c r="M22" s="84">
        <f>IF(ISERROR(VLOOKUP(K20,'[3]選択メニュー'!$B$3:$E$13,4,FALSE)),"",(VLOOKUP(K20,'[3]選択メニュー'!$B$3:$E$13,4,FALSE)))</f>
        <v>1.9</v>
      </c>
      <c r="N22" s="85"/>
      <c r="O22" s="86" t="s">
        <v>59</v>
      </c>
      <c r="P22" s="84">
        <f>IF(ISERROR(VLOOKUP(N20,'[3]選択メニュー'!$B$3:$E$13,4,FALSE)),"",(VLOOKUP(N20,'[3]選択メニュー'!$B$3:$E$13,4,FALSE)))</f>
        <v>2</v>
      </c>
      <c r="Q22" s="85"/>
      <c r="R22" s="86" t="s">
        <v>59</v>
      </c>
      <c r="S22" s="84">
        <f>IF(ISERROR(VLOOKUP(Q20,'[3]選択メニュー'!$B$3:$E$13,4,FALSE)),"",(VLOOKUP(Q20,'[3]選択メニュー'!$B$3:$E$13,4,FALSE)))</f>
        <v>2</v>
      </c>
      <c r="T22" s="79"/>
      <c r="U22" s="46" t="s">
        <v>59</v>
      </c>
      <c r="V22" s="49">
        <f>IF(ISERROR(VLOOKUP(T20,'[3]選択メニュー'!$B$3:$E$13,4,FALSE)),"",(VLOOKUP(T20,'[3]選択メニュー'!$B$3:$E$13,4,FALSE)))</f>
      </c>
    </row>
    <row r="23" spans="1:22" s="38" customFormat="1" ht="14.25" customHeight="1">
      <c r="A23" s="64" t="s">
        <v>83</v>
      </c>
      <c r="B23" s="65" t="s">
        <v>8</v>
      </c>
      <c r="C23" s="66" t="s">
        <v>268</v>
      </c>
      <c r="D23" s="68">
        <f>IF(ISERROR(VLOOKUP(B23,'[3]選択メニュー'!$B$18:$E$37,2,FALSE)),"",(VLOOKUP(B23,'[3]選択メニュー'!$B$18:$E$37,2,FALSE)))</f>
        <v>410</v>
      </c>
      <c r="E23" s="65" t="s">
        <v>9</v>
      </c>
      <c r="F23" s="66" t="s">
        <v>268</v>
      </c>
      <c r="G23" s="68">
        <f>IF(ISERROR(VLOOKUP(E23,'[3]選択メニュー'!$B$18:$E$37,2,FALSE)),"",(VLOOKUP(E23,'[3]選択メニュー'!$B$18:$E$37,2,FALSE)))</f>
        <v>410</v>
      </c>
      <c r="H23" s="80" t="s">
        <v>10</v>
      </c>
      <c r="I23" s="81" t="s">
        <v>268</v>
      </c>
      <c r="J23" s="68">
        <f>IF(ISERROR(VLOOKUP(H23,'[3]選択メニュー'!$B$18:$E$37,2,FALSE)),"",(VLOOKUP(H23,'[3]選択メニュー'!$B$18:$E$37,2,FALSE)))</f>
        <v>429</v>
      </c>
      <c r="K23" s="80" t="s">
        <v>11</v>
      </c>
      <c r="L23" s="81" t="s">
        <v>268</v>
      </c>
      <c r="M23" s="68">
        <f>IF(ISERROR(VLOOKUP(K23,'[3]選択メニュー'!$B$18:$E$37,2,FALSE)),"",(VLOOKUP(K23,'[3]選択メニュー'!$B$18:$E$37,2,FALSE)))</f>
        <v>480</v>
      </c>
      <c r="N23" s="80" t="s">
        <v>23</v>
      </c>
      <c r="O23" s="81" t="s">
        <v>268</v>
      </c>
      <c r="P23" s="68">
        <f>IF(ISERROR(VLOOKUP(N23,'[3]選択メニュー'!$B$18:$E$37,2,FALSE)),"",(VLOOKUP(N23,'[3]選択メニュー'!$B$18:$E$37,2,FALSE)))</f>
        <v>410</v>
      </c>
      <c r="Q23" s="80" t="s">
        <v>13</v>
      </c>
      <c r="R23" s="81" t="s">
        <v>268</v>
      </c>
      <c r="S23" s="68">
        <f>IF(ISERROR(VLOOKUP(Q23,'[3]選択メニュー'!$B$18:$E$37,2,FALSE)),"",(VLOOKUP(Q23,'[3]選択メニュー'!$B$18:$E$37,2,FALSE)))</f>
        <v>429</v>
      </c>
      <c r="T23" s="69" t="s">
        <v>14</v>
      </c>
      <c r="U23" s="31" t="s">
        <v>268</v>
      </c>
      <c r="V23" s="70">
        <f>IF(ISERROR(VLOOKUP(T23,'[3]選択メニュー'!$B$18:$E$37,2,FALSE)),"",(VLOOKUP(T23,'[3]選択メニュー'!$B$18:$E$37,2,FALSE)))</f>
        <v>540</v>
      </c>
    </row>
    <row r="24" spans="1:22" s="38" customFormat="1" ht="14.25" customHeight="1">
      <c r="A24" s="71"/>
      <c r="B24" s="72"/>
      <c r="C24" s="39" t="s">
        <v>52</v>
      </c>
      <c r="D24" s="73">
        <f>IF(ISERROR(VLOOKUP(B23,'[3]選択メニュー'!$B$18:$E$37,3,FALSE)),"",(VLOOKUP(B23,'[3]選択メニュー'!$B$18:$E$37,3,FALSE)))</f>
        <v>6.5</v>
      </c>
      <c r="E24" s="72"/>
      <c r="F24" s="39" t="s">
        <v>52</v>
      </c>
      <c r="G24" s="73">
        <f>IF(ISERROR(VLOOKUP(E23,'[3]選択メニュー'!$B$18:$E$37,3,FALSE)),"",(VLOOKUP(E23,'[3]選択メニュー'!$B$18:$E$37,3,FALSE)))</f>
        <v>8.5</v>
      </c>
      <c r="H24" s="82"/>
      <c r="I24" s="83" t="s">
        <v>52</v>
      </c>
      <c r="J24" s="73">
        <f>IF(ISERROR(VLOOKUP(H23,'[3]選択メニュー'!$B$18:$E$37,3,FALSE)),"",(VLOOKUP(H23,'[3]選択メニュー'!$B$18:$E$37,3,FALSE)))</f>
        <v>5</v>
      </c>
      <c r="K24" s="82"/>
      <c r="L24" s="83" t="s">
        <v>52</v>
      </c>
      <c r="M24" s="73">
        <f>IF(ISERROR(VLOOKUP(K23,'[3]選択メニュー'!$B$18:$E$37,3,FALSE)),"",(VLOOKUP(K23,'[3]選択メニュー'!$B$18:$E$37,3,FALSE)))</f>
        <v>7.5</v>
      </c>
      <c r="N24" s="82"/>
      <c r="O24" s="83" t="s">
        <v>52</v>
      </c>
      <c r="P24" s="73">
        <f>IF(ISERROR(VLOOKUP(N23,'[3]選択メニュー'!$B$18:$E$37,3,FALSE)),"",(VLOOKUP(N23,'[3]選択メニュー'!$B$18:$E$37,3,FALSE)))</f>
        <v>10.9</v>
      </c>
      <c r="Q24" s="82"/>
      <c r="R24" s="83" t="s">
        <v>52</v>
      </c>
      <c r="S24" s="73">
        <f>IF(ISERROR(VLOOKUP(Q23,'[3]選択メニュー'!$B$18:$E$37,3,FALSE)),"",(VLOOKUP(Q23,'[3]選択メニュー'!$B$18:$E$37,3,FALSE)))</f>
        <v>5</v>
      </c>
      <c r="T24" s="74"/>
      <c r="U24" s="39" t="s">
        <v>52</v>
      </c>
      <c r="V24" s="87">
        <f>IF(ISERROR(VLOOKUP(T23,'[3]選択メニュー'!$B$18:$E$37,3,FALSE)),"",(VLOOKUP(T23,'[3]選択メニュー'!$B$18:$E$37,3,FALSE)))</f>
        <v>15</v>
      </c>
    </row>
    <row r="25" spans="1:22" s="38" customFormat="1" ht="14.25" customHeight="1" thickBot="1">
      <c r="A25" s="75"/>
      <c r="B25" s="76"/>
      <c r="C25" s="46" t="s">
        <v>59</v>
      </c>
      <c r="D25" s="88">
        <f>IF(ISERROR(VLOOKUP(B23,'[3]選択メニュー'!$B$18:$E$37,4,FALSE)),"",(VLOOKUP(B23,'[3]選択メニュー'!$B$18:$E$37,4,FALSE)))</f>
        <v>5.1</v>
      </c>
      <c r="E25" s="76"/>
      <c r="F25" s="46" t="s">
        <v>59</v>
      </c>
      <c r="G25" s="88">
        <f>IF(ISERROR(VLOOKUP(E23,'[3]選択メニュー'!$B$18:$E$37,4,FALSE)),"",(VLOOKUP(E23,'[3]選択メニュー'!$B$18:$E$37,4,FALSE)))</f>
        <v>5.1</v>
      </c>
      <c r="H25" s="85"/>
      <c r="I25" s="86" t="s">
        <v>59</v>
      </c>
      <c r="J25" s="77">
        <f>IF(ISERROR(VLOOKUP(H23,'[3]選択メニュー'!$B$18:$E$37,4,FALSE)),"",(VLOOKUP(H23,'[3]選択メニュー'!$B$18:$E$37,4,FALSE)))</f>
        <v>4.9</v>
      </c>
      <c r="K25" s="85"/>
      <c r="L25" s="86" t="s">
        <v>59</v>
      </c>
      <c r="M25" s="77">
        <f>IF(ISERROR(VLOOKUP(K23,'[3]選択メニュー'!$B$18:$E$37,4,FALSE)),"",(VLOOKUP(K23,'[3]選択メニュー'!$B$18:$E$37,4,FALSE)))</f>
        <v>4.7</v>
      </c>
      <c r="N25" s="85"/>
      <c r="O25" s="86" t="s">
        <v>59</v>
      </c>
      <c r="P25" s="77">
        <f>IF(ISERROR(VLOOKUP(N23,'[3]選択メニュー'!$B$18:$E$37,4,FALSE)),"",(VLOOKUP(N23,'[3]選択メニュー'!$B$18:$E$37,4,FALSE)))</f>
        <v>7</v>
      </c>
      <c r="Q25" s="85"/>
      <c r="R25" s="86" t="s">
        <v>59</v>
      </c>
      <c r="S25" s="77">
        <f>IF(ISERROR(VLOOKUP(Q23,'[3]選択メニュー'!$B$18:$E$37,4,FALSE)),"",(VLOOKUP(Q23,'[3]選択メニュー'!$B$18:$E$37,4,FALSE)))</f>
        <v>5.6</v>
      </c>
      <c r="T25" s="79"/>
      <c r="U25" s="46" t="s">
        <v>59</v>
      </c>
      <c r="V25" s="49">
        <f>IF(ISERROR(VLOOKUP(T23,'[3]選択メニュー'!$B$18:$E$37,4,FALSE)),"",(VLOOKUP(T23,'[3]選択メニュー'!$B$18:$E$37,4,FALSE)))</f>
        <v>6.6</v>
      </c>
    </row>
    <row r="26" s="38" customFormat="1" ht="13.5" customHeight="1" thickBot="1"/>
    <row r="27" spans="2:22" s="38" customFormat="1" ht="17.25" customHeight="1">
      <c r="B27" s="12">
        <f>DATE($B$2,$C$2,$D$2+8)</f>
        <v>41700</v>
      </c>
      <c r="C27" s="89"/>
      <c r="D27" s="89"/>
      <c r="E27" s="14">
        <f>DATE($B$2,$C$2,$D$2+9)</f>
        <v>41701</v>
      </c>
      <c r="F27" s="15"/>
      <c r="G27" s="16"/>
      <c r="H27" s="15">
        <f>DATE($B$2,$C$2,$D$2+10)</f>
        <v>41702</v>
      </c>
      <c r="I27" s="15"/>
      <c r="J27" s="15"/>
      <c r="K27" s="14">
        <f>DATE($B$2,$C$2,$D$2+11)</f>
        <v>41703</v>
      </c>
      <c r="L27" s="15"/>
      <c r="M27" s="16"/>
      <c r="N27" s="15">
        <f>DATE($B$2,$C$2,$D$2+12)</f>
        <v>41704</v>
      </c>
      <c r="O27" s="15"/>
      <c r="P27" s="15"/>
      <c r="Q27" s="14">
        <f>DATE($B$2,$C$2,$D$2+13)</f>
        <v>41705</v>
      </c>
      <c r="R27" s="15"/>
      <c r="S27" s="16"/>
      <c r="T27" s="15">
        <f>DATE($B$2,$C$2,$D$2+14)</f>
        <v>41706</v>
      </c>
      <c r="U27" s="15"/>
      <c r="V27" s="17"/>
    </row>
    <row r="28" spans="2:22" s="38" customFormat="1" ht="17.25" customHeight="1" thickBot="1">
      <c r="B28" s="90"/>
      <c r="C28" s="91"/>
      <c r="D28" s="91"/>
      <c r="E28" s="20"/>
      <c r="F28" s="21"/>
      <c r="G28" s="22"/>
      <c r="H28" s="21"/>
      <c r="I28" s="21"/>
      <c r="J28" s="21"/>
      <c r="K28" s="20"/>
      <c r="L28" s="21"/>
      <c r="M28" s="22"/>
      <c r="N28" s="21"/>
      <c r="O28" s="21"/>
      <c r="P28" s="21"/>
      <c r="Q28" s="20"/>
      <c r="R28" s="21"/>
      <c r="S28" s="22"/>
      <c r="T28" s="21"/>
      <c r="U28" s="21"/>
      <c r="V28" s="23"/>
    </row>
    <row r="29" spans="1:22" s="28" customFormat="1" ht="27" customHeight="1">
      <c r="A29" s="24" t="s">
        <v>85</v>
      </c>
      <c r="B29" s="25" t="s">
        <v>269</v>
      </c>
      <c r="C29" s="26"/>
      <c r="D29" s="27"/>
      <c r="E29" s="25" t="s">
        <v>270</v>
      </c>
      <c r="F29" s="26"/>
      <c r="G29" s="26"/>
      <c r="H29" s="25" t="s">
        <v>271</v>
      </c>
      <c r="I29" s="26"/>
      <c r="J29" s="27"/>
      <c r="K29" s="25" t="s">
        <v>88</v>
      </c>
      <c r="L29" s="26"/>
      <c r="M29" s="27"/>
      <c r="N29" s="25" t="s">
        <v>272</v>
      </c>
      <c r="O29" s="26"/>
      <c r="P29" s="27"/>
      <c r="Q29" s="25" t="s">
        <v>91</v>
      </c>
      <c r="R29" s="26"/>
      <c r="S29" s="27"/>
      <c r="T29" s="53" t="s">
        <v>273</v>
      </c>
      <c r="U29" s="54"/>
      <c r="V29" s="55"/>
    </row>
    <row r="30" spans="1:22" s="38" customFormat="1" ht="18" customHeight="1">
      <c r="A30" s="29"/>
      <c r="B30" s="33" t="s">
        <v>274</v>
      </c>
      <c r="C30" s="31" t="s">
        <v>275</v>
      </c>
      <c r="D30" s="92">
        <v>822</v>
      </c>
      <c r="E30" s="33" t="s">
        <v>276</v>
      </c>
      <c r="F30" s="31" t="s">
        <v>268</v>
      </c>
      <c r="G30" s="36">
        <v>814</v>
      </c>
      <c r="H30" s="33" t="s">
        <v>277</v>
      </c>
      <c r="I30" s="31" t="s">
        <v>278</v>
      </c>
      <c r="J30" s="34">
        <v>819</v>
      </c>
      <c r="K30" s="33" t="s">
        <v>227</v>
      </c>
      <c r="L30" s="31" t="s">
        <v>81</v>
      </c>
      <c r="M30" s="35">
        <v>820</v>
      </c>
      <c r="N30" s="30" t="s">
        <v>161</v>
      </c>
      <c r="O30" s="31" t="s">
        <v>81</v>
      </c>
      <c r="P30" s="36">
        <v>806</v>
      </c>
      <c r="Q30" s="33" t="s">
        <v>279</v>
      </c>
      <c r="R30" s="31" t="s">
        <v>81</v>
      </c>
      <c r="S30" s="34">
        <v>795</v>
      </c>
      <c r="T30" s="37" t="s">
        <v>280</v>
      </c>
      <c r="U30" s="31" t="s">
        <v>39</v>
      </c>
      <c r="V30" s="35">
        <v>790</v>
      </c>
    </row>
    <row r="31" spans="1:22" s="38" customFormat="1" ht="18" customHeight="1">
      <c r="A31" s="29"/>
      <c r="B31" s="33" t="s">
        <v>281</v>
      </c>
      <c r="C31" s="39" t="s">
        <v>45</v>
      </c>
      <c r="D31" s="93">
        <v>29.3</v>
      </c>
      <c r="E31" s="33" t="s">
        <v>282</v>
      </c>
      <c r="F31" s="39" t="s">
        <v>45</v>
      </c>
      <c r="G31" s="42">
        <v>26.3</v>
      </c>
      <c r="H31" s="33" t="s">
        <v>283</v>
      </c>
      <c r="I31" s="39" t="s">
        <v>45</v>
      </c>
      <c r="J31" s="41">
        <v>31</v>
      </c>
      <c r="K31" s="33" t="s">
        <v>98</v>
      </c>
      <c r="L31" s="39" t="s">
        <v>45</v>
      </c>
      <c r="M31" s="43">
        <v>28.3</v>
      </c>
      <c r="N31" s="30" t="s">
        <v>284</v>
      </c>
      <c r="O31" s="39" t="s">
        <v>45</v>
      </c>
      <c r="P31" s="42">
        <v>29.3</v>
      </c>
      <c r="Q31" s="33" t="s">
        <v>285</v>
      </c>
      <c r="R31" s="39" t="s">
        <v>45</v>
      </c>
      <c r="S31" s="41">
        <v>22.9</v>
      </c>
      <c r="T31" s="37" t="s">
        <v>68</v>
      </c>
      <c r="U31" s="39" t="s">
        <v>45</v>
      </c>
      <c r="V31" s="43">
        <v>28.4</v>
      </c>
    </row>
    <row r="32" spans="1:22" s="38" customFormat="1" ht="18" customHeight="1">
      <c r="A32" s="29"/>
      <c r="B32" s="33" t="s">
        <v>286</v>
      </c>
      <c r="C32" s="39" t="s">
        <v>52</v>
      </c>
      <c r="D32" s="94" t="s">
        <v>287</v>
      </c>
      <c r="E32" s="33" t="s">
        <v>288</v>
      </c>
      <c r="F32" s="39" t="s">
        <v>52</v>
      </c>
      <c r="G32" s="40">
        <v>25.1</v>
      </c>
      <c r="H32" s="33" t="s">
        <v>289</v>
      </c>
      <c r="I32" s="39" t="s">
        <v>52</v>
      </c>
      <c r="J32" s="41">
        <v>26.3</v>
      </c>
      <c r="K32" s="33" t="s">
        <v>290</v>
      </c>
      <c r="L32" s="39" t="s">
        <v>52</v>
      </c>
      <c r="M32" s="43">
        <v>26.8</v>
      </c>
      <c r="N32" s="30" t="s">
        <v>123</v>
      </c>
      <c r="O32" s="39" t="s">
        <v>52</v>
      </c>
      <c r="P32" s="42">
        <v>21.9</v>
      </c>
      <c r="Q32" s="33" t="s">
        <v>113</v>
      </c>
      <c r="R32" s="39" t="s">
        <v>52</v>
      </c>
      <c r="S32" s="41">
        <v>19</v>
      </c>
      <c r="T32" s="37" t="s">
        <v>75</v>
      </c>
      <c r="U32" s="39" t="s">
        <v>52</v>
      </c>
      <c r="V32" s="43">
        <v>22.6</v>
      </c>
    </row>
    <row r="33" spans="1:22" s="38" customFormat="1" ht="18" customHeight="1" thickBot="1">
      <c r="A33" s="44"/>
      <c r="B33" s="48" t="s">
        <v>291</v>
      </c>
      <c r="C33" s="46" t="s">
        <v>59</v>
      </c>
      <c r="D33" s="94"/>
      <c r="E33" s="48" t="s">
        <v>292</v>
      </c>
      <c r="F33" s="46" t="s">
        <v>59</v>
      </c>
      <c r="G33" s="40"/>
      <c r="H33" s="48" t="s">
        <v>293</v>
      </c>
      <c r="I33" s="46" t="s">
        <v>59</v>
      </c>
      <c r="J33" s="41">
        <v>3.2</v>
      </c>
      <c r="K33" s="48" t="s">
        <v>294</v>
      </c>
      <c r="L33" s="46" t="s">
        <v>59</v>
      </c>
      <c r="M33" s="43">
        <v>3.1</v>
      </c>
      <c r="N33" s="58" t="s">
        <v>295</v>
      </c>
      <c r="O33" s="46" t="s">
        <v>59</v>
      </c>
      <c r="P33" s="42">
        <v>3.3</v>
      </c>
      <c r="Q33" s="48" t="s">
        <v>296</v>
      </c>
      <c r="R33" s="46" t="s">
        <v>59</v>
      </c>
      <c r="S33" s="41">
        <v>3.1</v>
      </c>
      <c r="T33" s="37" t="s">
        <v>297</v>
      </c>
      <c r="U33" s="46" t="s">
        <v>59</v>
      </c>
      <c r="V33" s="43"/>
    </row>
    <row r="34" spans="1:22" s="99" customFormat="1" ht="27" customHeight="1">
      <c r="A34" s="95" t="s">
        <v>65</v>
      </c>
      <c r="B34" s="96"/>
      <c r="C34" s="97"/>
      <c r="D34" s="98"/>
      <c r="E34" s="25" t="s">
        <v>298</v>
      </c>
      <c r="F34" s="26"/>
      <c r="G34" s="26"/>
      <c r="H34" s="25" t="s">
        <v>115</v>
      </c>
      <c r="I34" s="26"/>
      <c r="J34" s="27"/>
      <c r="K34" s="25" t="s">
        <v>299</v>
      </c>
      <c r="L34" s="26"/>
      <c r="M34" s="27"/>
      <c r="N34" s="25" t="s">
        <v>116</v>
      </c>
      <c r="O34" s="26"/>
      <c r="P34" s="27"/>
      <c r="Q34" s="25" t="s">
        <v>185</v>
      </c>
      <c r="R34" s="26"/>
      <c r="S34" s="27"/>
      <c r="T34" s="50"/>
      <c r="U34" s="51"/>
      <c r="V34" s="52"/>
    </row>
    <row r="35" spans="1:22" s="104" customFormat="1" ht="18" customHeight="1">
      <c r="A35" s="95"/>
      <c r="B35" s="33"/>
      <c r="C35" s="100" t="s">
        <v>268</v>
      </c>
      <c r="D35" s="101"/>
      <c r="E35" s="33" t="s">
        <v>282</v>
      </c>
      <c r="F35" s="100" t="s">
        <v>39</v>
      </c>
      <c r="G35" s="102">
        <v>588</v>
      </c>
      <c r="H35" s="33" t="s">
        <v>300</v>
      </c>
      <c r="I35" s="100" t="s">
        <v>268</v>
      </c>
      <c r="J35" s="103">
        <v>596</v>
      </c>
      <c r="K35" s="33" t="s">
        <v>301</v>
      </c>
      <c r="L35" s="100" t="s">
        <v>74</v>
      </c>
      <c r="M35" s="103">
        <v>620</v>
      </c>
      <c r="N35" s="30" t="s">
        <v>161</v>
      </c>
      <c r="O35" s="100" t="s">
        <v>74</v>
      </c>
      <c r="P35" s="102">
        <v>584</v>
      </c>
      <c r="Q35" s="33" t="s">
        <v>285</v>
      </c>
      <c r="R35" s="100" t="s">
        <v>302</v>
      </c>
      <c r="S35" s="103">
        <v>606</v>
      </c>
      <c r="T35" s="30"/>
      <c r="U35" s="100" t="s">
        <v>302</v>
      </c>
      <c r="V35" s="103"/>
    </row>
    <row r="36" spans="1:22" s="104" customFormat="1" ht="18" customHeight="1">
      <c r="A36" s="95"/>
      <c r="B36" s="33"/>
      <c r="C36" s="105" t="s">
        <v>45</v>
      </c>
      <c r="D36" s="106"/>
      <c r="E36" s="33" t="s">
        <v>288</v>
      </c>
      <c r="F36" s="105" t="s">
        <v>45</v>
      </c>
      <c r="G36" s="107">
        <v>21.3</v>
      </c>
      <c r="H36" s="33" t="s">
        <v>283</v>
      </c>
      <c r="I36" s="105" t="s">
        <v>45</v>
      </c>
      <c r="J36" s="108">
        <v>27.6</v>
      </c>
      <c r="K36" s="33" t="s">
        <v>98</v>
      </c>
      <c r="L36" s="105" t="s">
        <v>45</v>
      </c>
      <c r="M36" s="108">
        <v>23.5</v>
      </c>
      <c r="N36" s="30" t="s">
        <v>123</v>
      </c>
      <c r="O36" s="105" t="s">
        <v>45</v>
      </c>
      <c r="P36" s="107">
        <v>21.3</v>
      </c>
      <c r="Q36" s="33" t="s">
        <v>113</v>
      </c>
      <c r="R36" s="105" t="s">
        <v>45</v>
      </c>
      <c r="S36" s="73">
        <v>19.8</v>
      </c>
      <c r="T36" s="30"/>
      <c r="U36" s="105" t="s">
        <v>45</v>
      </c>
      <c r="V36" s="73"/>
    </row>
    <row r="37" spans="1:22" s="104" customFormat="1" ht="18" customHeight="1">
      <c r="A37" s="95"/>
      <c r="B37" s="33"/>
      <c r="C37" s="105" t="s">
        <v>52</v>
      </c>
      <c r="D37" s="109"/>
      <c r="E37" s="110" t="s">
        <v>292</v>
      </c>
      <c r="F37" s="105" t="s">
        <v>52</v>
      </c>
      <c r="G37" s="107">
        <v>13.9</v>
      </c>
      <c r="H37" s="33" t="s">
        <v>289</v>
      </c>
      <c r="I37" s="105" t="s">
        <v>52</v>
      </c>
      <c r="J37" s="73">
        <v>18.3</v>
      </c>
      <c r="K37" s="33" t="s">
        <v>290</v>
      </c>
      <c r="L37" s="105" t="s">
        <v>52</v>
      </c>
      <c r="M37" s="108">
        <v>14.3</v>
      </c>
      <c r="N37" s="30" t="s">
        <v>303</v>
      </c>
      <c r="O37" s="105" t="s">
        <v>52</v>
      </c>
      <c r="P37" s="111">
        <v>13.9</v>
      </c>
      <c r="Q37" s="33" t="s">
        <v>304</v>
      </c>
      <c r="R37" s="105" t="s">
        <v>52</v>
      </c>
      <c r="S37" s="73">
        <v>16.2</v>
      </c>
      <c r="T37" s="30"/>
      <c r="U37" s="105" t="s">
        <v>52</v>
      </c>
      <c r="V37" s="112"/>
    </row>
    <row r="38" spans="1:22" s="104" customFormat="1" ht="18" customHeight="1" thickBot="1">
      <c r="A38" s="113"/>
      <c r="B38" s="33"/>
      <c r="C38" s="114" t="s">
        <v>59</v>
      </c>
      <c r="D38" s="115"/>
      <c r="E38" s="48" t="s">
        <v>305</v>
      </c>
      <c r="F38" s="114" t="s">
        <v>59</v>
      </c>
      <c r="G38" s="116">
        <v>3</v>
      </c>
      <c r="H38" s="48" t="s">
        <v>293</v>
      </c>
      <c r="I38" s="114" t="s">
        <v>59</v>
      </c>
      <c r="J38" s="73">
        <v>3</v>
      </c>
      <c r="K38" s="48" t="s">
        <v>294</v>
      </c>
      <c r="L38" s="114" t="s">
        <v>59</v>
      </c>
      <c r="M38" s="108">
        <v>3.1</v>
      </c>
      <c r="N38" s="58" t="s">
        <v>295</v>
      </c>
      <c r="O38" s="114" t="s">
        <v>59</v>
      </c>
      <c r="P38" s="111">
        <v>2.9</v>
      </c>
      <c r="Q38" s="48" t="s">
        <v>296</v>
      </c>
      <c r="R38" s="114" t="s">
        <v>59</v>
      </c>
      <c r="S38" s="73">
        <v>3.1</v>
      </c>
      <c r="T38" s="30"/>
      <c r="U38" s="114" t="s">
        <v>59</v>
      </c>
      <c r="V38" s="117"/>
    </row>
    <row r="39" spans="1:22" s="104" customFormat="1" ht="14.25" customHeight="1">
      <c r="A39" s="118" t="s">
        <v>80</v>
      </c>
      <c r="B39" s="119"/>
      <c r="C39" s="31" t="s">
        <v>81</v>
      </c>
      <c r="D39" s="70">
        <f>IF(ISERROR(VLOOKUP(B39,'[3]選択メニュー'!$B$42:$E$48,2,FALSE)),"",VLOOKUP(B39,'[3]選択メニュー'!$B$42:$E$48,2,FALSE))</f>
      </c>
      <c r="E39" s="65" t="s">
        <v>1</v>
      </c>
      <c r="F39" s="100" t="s">
        <v>81</v>
      </c>
      <c r="G39" s="120">
        <f>IF(ISERROR(VLOOKUP(E39,'[3]選択メニュー'!$B$42:$E$48,2,FALSE)),"",VLOOKUP(E39,'[3]選択メニュー'!$B$42:$E$48,2,FALSE))</f>
        <v>749</v>
      </c>
      <c r="H39" s="65" t="s">
        <v>15</v>
      </c>
      <c r="I39" s="100" t="s">
        <v>81</v>
      </c>
      <c r="J39" s="70">
        <f>IF(ISERROR(VLOOKUP(H39,'[3]選択メニュー'!$B$42:$E$48,2,FALSE)),"",VLOOKUP(H39,'[3]選択メニュー'!$B$42:$E$48,2,FALSE))</f>
        <v>741</v>
      </c>
      <c r="K39" s="65" t="s">
        <v>16</v>
      </c>
      <c r="L39" s="100" t="s">
        <v>81</v>
      </c>
      <c r="M39" s="70">
        <f>IF(ISERROR(VLOOKUP(K39,'[3]選択メニュー'!$B$42:$E$48,2,FALSE)),"",VLOOKUP(K39,'[3]選択メニュー'!$B$42:$E$48,2,FALSE))</f>
        <v>853</v>
      </c>
      <c r="N39" s="65" t="s">
        <v>2</v>
      </c>
      <c r="O39" s="100" t="s">
        <v>81</v>
      </c>
      <c r="P39" s="70">
        <f>IF(ISERROR(VLOOKUP(N39,'[3]選択メニュー'!$B$42:$E$48,2,FALSE)),"",VLOOKUP(N39,'[3]選択メニュー'!$B$42:$E$48,2,FALSE))</f>
        <v>753</v>
      </c>
      <c r="Q39" s="65" t="s">
        <v>17</v>
      </c>
      <c r="R39" s="100" t="s">
        <v>81</v>
      </c>
      <c r="S39" s="70">
        <f>IF(ISERROR(VLOOKUP(Q39,'[3]選択メニュー'!$B$42:$E$48,2,FALSE)),"",VLOOKUP(Q39,'[3]選択メニュー'!$B$42:$E$48,2,FALSE))</f>
        <v>749</v>
      </c>
      <c r="T39" s="65"/>
      <c r="U39" s="100" t="s">
        <v>81</v>
      </c>
      <c r="V39" s="70">
        <f>IF(ISERROR(VLOOKUP(T39,'[3]選択メニュー'!$B$42:$E$48,2,FALSE)),"",VLOOKUP(T39,'[3]選択メニュー'!$B$42:$E$48,2,FALSE))</f>
      </c>
    </row>
    <row r="40" spans="1:22" s="104" customFormat="1" ht="14.25" customHeight="1">
      <c r="A40" s="121"/>
      <c r="B40" s="122"/>
      <c r="C40" s="39" t="s">
        <v>52</v>
      </c>
      <c r="D40" s="103">
        <f>IF(ISERROR(VLOOKUP(B39,'[3]選択メニュー'!$B$42:$E$48,3,FALSE)),"",VLOOKUP(B39,'[3]選択メニュー'!$B$42:$E$48,3,FALSE))</f>
      </c>
      <c r="E40" s="72"/>
      <c r="F40" s="105" t="s">
        <v>52</v>
      </c>
      <c r="G40" s="102">
        <f>IF(ISERROR(VLOOKUP(E39,'[3]選択メニュー'!$B$42:$E$48,3,FALSE)),"",VLOOKUP(E39,'[3]選択メニュー'!$B$42:$E$48,3,FALSE))</f>
        <v>22.3</v>
      </c>
      <c r="H40" s="72"/>
      <c r="I40" s="105" t="s">
        <v>52</v>
      </c>
      <c r="J40" s="103">
        <f>IF(ISERROR(VLOOKUP(H39,'[3]選択メニュー'!$B$42:$E$48,3,FALSE)),"",VLOOKUP(H39,'[3]選択メニュー'!$B$42:$E$48,3,FALSE))</f>
        <v>19.4</v>
      </c>
      <c r="K40" s="72"/>
      <c r="L40" s="105" t="s">
        <v>52</v>
      </c>
      <c r="M40" s="103">
        <f>IF(ISERROR(VLOOKUP(K39,'[3]選択メニュー'!$B$42:$E$48,3,FALSE)),"",VLOOKUP(K39,'[3]選択メニュー'!$B$42:$E$48,3,FALSE))</f>
        <v>36.2</v>
      </c>
      <c r="N40" s="72"/>
      <c r="O40" s="105" t="s">
        <v>52</v>
      </c>
      <c r="P40" s="103">
        <f>IF(ISERROR(VLOOKUP(N39,'[3]選択メニュー'!$B$42:$E$48,3,FALSE)),"",VLOOKUP(N39,'[3]選択メニュー'!$B$42:$E$48,3,FALSE))</f>
        <v>23</v>
      </c>
      <c r="Q40" s="72"/>
      <c r="R40" s="105" t="s">
        <v>52</v>
      </c>
      <c r="S40" s="103">
        <f>IF(ISERROR(VLOOKUP(Q39,'[3]選択メニュー'!$B$42:$E$48,3,FALSE)),"",VLOOKUP(Q39,'[3]選択メニュー'!$B$42:$E$48,3,FALSE))</f>
        <v>22.3</v>
      </c>
      <c r="T40" s="72"/>
      <c r="U40" s="105" t="s">
        <v>52</v>
      </c>
      <c r="V40" s="103">
        <f>IF(ISERROR(VLOOKUP(T39,'[3]選択メニュー'!$B$42:$E$48,3,FALSE)),"",VLOOKUP(T39,'[3]選択メニュー'!$B$42:$E$48,3,FALSE))</f>
      </c>
    </row>
    <row r="41" spans="1:22" s="104" customFormat="1" ht="14.25" customHeight="1" thickBot="1">
      <c r="A41" s="123"/>
      <c r="B41" s="124"/>
      <c r="C41" s="46" t="s">
        <v>59</v>
      </c>
      <c r="D41" s="88">
        <f>IF(ISERROR(VLOOKUP(B39,'[3]選択メニュー'!$B$42:$E$48,4,FALSE)),"",VLOOKUP(B39,'[3]選択メニュー'!$B$42:$E$48,4,FALSE))</f>
      </c>
      <c r="E41" s="76"/>
      <c r="F41" s="114" t="s">
        <v>59</v>
      </c>
      <c r="G41" s="125">
        <f>IF(ISERROR(VLOOKUP(E39,'[3]選択メニュー'!$B$42:$E$48,4,FALSE)),"",VLOOKUP(E39,'[3]選択メニュー'!$B$42:$E$48,4,FALSE))</f>
        <v>3.6</v>
      </c>
      <c r="H41" s="76"/>
      <c r="I41" s="114" t="s">
        <v>59</v>
      </c>
      <c r="J41" s="88">
        <f>IF(ISERROR(VLOOKUP(H39,'[3]選択メニュー'!$B$42:$E$48,4,FALSE)),"",VLOOKUP(H39,'[3]選択メニュー'!$B$42:$E$48,4,FALSE))</f>
        <v>3.6</v>
      </c>
      <c r="K41" s="76"/>
      <c r="L41" s="114" t="s">
        <v>59</v>
      </c>
      <c r="M41" s="88">
        <f>IF(ISERROR(VLOOKUP(K39,'[3]選択メニュー'!$B$42:$E$48,4,FALSE)),"",VLOOKUP(K39,'[3]選択メニュー'!$B$42:$E$48,4,FALSE))</f>
        <v>3.6</v>
      </c>
      <c r="N41" s="76"/>
      <c r="O41" s="114" t="s">
        <v>59</v>
      </c>
      <c r="P41" s="88">
        <f>IF(ISERROR(VLOOKUP(N39,'[3]選択メニュー'!$B$42:$E$48,4,FALSE)),"",VLOOKUP(N39,'[3]選択メニュー'!$B$42:$E$48,4,FALSE))</f>
        <v>3.6</v>
      </c>
      <c r="Q41" s="76"/>
      <c r="R41" s="114" t="s">
        <v>59</v>
      </c>
      <c r="S41" s="88">
        <f>IF(ISERROR(VLOOKUP(Q39,'[3]選択メニュー'!$B$42:$E$48,4,FALSE)),"",VLOOKUP(Q39,'[3]選択メニュー'!$B$42:$E$48,4,FALSE))</f>
        <v>3.6</v>
      </c>
      <c r="T41" s="76"/>
      <c r="U41" s="114" t="s">
        <v>59</v>
      </c>
      <c r="V41" s="88">
        <f>IF(ISERROR(VLOOKUP(T39,'[3]選択メニュー'!$B$42:$E$48,4,FALSE)),"",VLOOKUP(T39,'[3]選択メニュー'!$B$42:$E$48,4,FALSE))</f>
      </c>
    </row>
    <row r="42" spans="1:22" s="104" customFormat="1" ht="14.25" customHeight="1">
      <c r="A42" s="118" t="s">
        <v>82</v>
      </c>
      <c r="B42" s="119"/>
      <c r="C42" s="66" t="s">
        <v>81</v>
      </c>
      <c r="D42" s="70">
        <f>IF(ISERROR(VLOOKUP(B42,'[3]選択メニュー'!$B$3:$E$13,2,FALSE)),"",(VLOOKUP(B42,'[3]選択メニュー'!$B$3:$E$13,2,FALSE)))</f>
      </c>
      <c r="E42" s="65" t="s">
        <v>4</v>
      </c>
      <c r="F42" s="100" t="s">
        <v>81</v>
      </c>
      <c r="G42" s="120">
        <f>IF(ISERROR(VLOOKUP(E42,'[3]選択メニュー'!$B$3:$E$13,2,FALSE)),"",(VLOOKUP(E42,'[3]選択メニュー'!$B$3:$E$13,2,FALSE)))</f>
        <v>810</v>
      </c>
      <c r="H42" s="65" t="s">
        <v>142</v>
      </c>
      <c r="I42" s="100" t="s">
        <v>81</v>
      </c>
      <c r="J42" s="70">
        <f>IF(ISERROR(VLOOKUP(H42,'[3]選択メニュー'!$B$3:$E$13,2,FALSE)),"",(VLOOKUP(H42,'[3]選択メニュー'!$B$3:$E$13,2,FALSE)))</f>
        <v>755</v>
      </c>
      <c r="K42" s="65" t="s">
        <v>5</v>
      </c>
      <c r="L42" s="100" t="s">
        <v>81</v>
      </c>
      <c r="M42" s="70">
        <f>IF(ISERROR(VLOOKUP(K42,'[3]選択メニュー'!$B$3:$E$13,2,FALSE)),"",(VLOOKUP(K42,'[3]選択メニュー'!$B$3:$E$13,2,FALSE)))</f>
        <v>870</v>
      </c>
      <c r="N42" s="65" t="s">
        <v>3</v>
      </c>
      <c r="O42" s="100" t="s">
        <v>81</v>
      </c>
      <c r="P42" s="70">
        <f>IF(ISERROR(VLOOKUP(N42,'[3]選択メニュー'!$B$3:$E$13,2,FALSE)),"",(VLOOKUP(N42,'[3]選択メニュー'!$B$3:$E$13,2,FALSE)))</f>
        <v>819</v>
      </c>
      <c r="Q42" s="65" t="s">
        <v>7</v>
      </c>
      <c r="R42" s="100" t="s">
        <v>81</v>
      </c>
      <c r="S42" s="70">
        <f>IF(ISERROR(VLOOKUP(Q42,'[3]選択メニュー'!$B$3:$E$13,2,FALSE)),"",(VLOOKUP(Q42,'[3]選択メニュー'!$B$3:$E$13,2,FALSE)))</f>
        <v>765</v>
      </c>
      <c r="T42" s="65"/>
      <c r="U42" s="100" t="s">
        <v>81</v>
      </c>
      <c r="V42" s="70">
        <f>IF(ISERROR(VLOOKUP(T42,'[3]選択メニュー'!$B$3:$E$13,2,FALSE)),"",(VLOOKUP(T42,'[3]選択メニュー'!$B$3:$E$13,2,FALSE)))</f>
      </c>
    </row>
    <row r="43" spans="1:22" s="104" customFormat="1" ht="14.25" customHeight="1">
      <c r="A43" s="121"/>
      <c r="B43" s="122"/>
      <c r="C43" s="39" t="s">
        <v>52</v>
      </c>
      <c r="D43" s="84">
        <f>IF(ISERROR(VLOOKUP(B42,'[3]選択メニュー'!$B$3:$E$13,3,FALSE)),"",(VLOOKUP(B42,'[3]選択メニュー'!$B$3:$E$13,3,FALSE)))</f>
      </c>
      <c r="E43" s="72"/>
      <c r="F43" s="105" t="s">
        <v>52</v>
      </c>
      <c r="G43" s="126">
        <f>IF(ISERROR(VLOOKUP(E42,'[3]選択メニュー'!$B$3:$E$13,3,FALSE)),"",(VLOOKUP(E42,'[3]選択メニュー'!$B$3:$E$13,3,FALSE)))</f>
        <v>15.3</v>
      </c>
      <c r="H43" s="72"/>
      <c r="I43" s="105" t="s">
        <v>52</v>
      </c>
      <c r="J43" s="84">
        <f>IF(ISERROR(VLOOKUP(H42,'[3]選択メニュー'!$B$3:$E$13,3,FALSE)),"",(VLOOKUP(H42,'[3]選択メニュー'!$B$3:$E$13,3,FALSE)))</f>
        <v>20</v>
      </c>
      <c r="K43" s="72"/>
      <c r="L43" s="105" t="s">
        <v>52</v>
      </c>
      <c r="M43" s="84">
        <f>IF(ISERROR(VLOOKUP(K42,'[3]選択メニュー'!$B$3:$E$13,3,FALSE)),"",(VLOOKUP(K42,'[3]選択メニュー'!$B$3:$E$13,3,FALSE)))</f>
        <v>22</v>
      </c>
      <c r="N43" s="72"/>
      <c r="O43" s="105" t="s">
        <v>52</v>
      </c>
      <c r="P43" s="84">
        <f>IF(ISERROR(VLOOKUP(N42,'[3]選択メニュー'!$B$3:$E$13,3,FALSE)),"",(VLOOKUP(N42,'[3]選択メニュー'!$B$3:$E$13,3,FALSE)))</f>
        <v>16</v>
      </c>
      <c r="Q43" s="72"/>
      <c r="R43" s="105" t="s">
        <v>52</v>
      </c>
      <c r="S43" s="84">
        <f>IF(ISERROR(VLOOKUP(Q42,'[3]選択メニュー'!$B$3:$E$13,3,FALSE)),"",(VLOOKUP(Q42,'[3]選択メニュー'!$B$3:$E$13,3,FALSE)))</f>
        <v>16</v>
      </c>
      <c r="T43" s="72"/>
      <c r="U43" s="105" t="s">
        <v>52</v>
      </c>
      <c r="V43" s="84">
        <f>IF(ISERROR(VLOOKUP(T42,'[3]選択メニュー'!$B$3:$E$13,3,FALSE)),"",(VLOOKUP(T42,'[3]選択メニュー'!$B$3:$E$13,3,FALSE)))</f>
      </c>
    </row>
    <row r="44" spans="1:22" s="104" customFormat="1" ht="14.25" customHeight="1" thickBot="1">
      <c r="A44" s="123"/>
      <c r="B44" s="124"/>
      <c r="C44" s="46" t="s">
        <v>59</v>
      </c>
      <c r="D44" s="88">
        <f>IF(ISERROR(VLOOKUP(B42,'[3]選択メニュー'!$B$3:$E$13,4,FALSE)),"",(VLOOKUP(B42,'[3]選択メニュー'!$B$3:$E$13,4,FALSE)))</f>
      </c>
      <c r="E44" s="76"/>
      <c r="F44" s="114" t="s">
        <v>59</v>
      </c>
      <c r="G44" s="125">
        <f>IF(ISERROR(VLOOKUP(E42,'[3]選択メニュー'!$B$3:$E$13,4,FALSE)),"",(VLOOKUP(E42,'[3]選択メニュー'!$B$3:$E$13,4,FALSE)))</f>
        <v>2.2</v>
      </c>
      <c r="H44" s="76"/>
      <c r="I44" s="114" t="s">
        <v>59</v>
      </c>
      <c r="J44" s="88">
        <f>IF(ISERROR(VLOOKUP(H42,'[3]選択メニュー'!$B$3:$E$13,4,FALSE)),"",(VLOOKUP(H42,'[3]選択メニュー'!$B$3:$E$13,4,FALSE)))</f>
        <v>2</v>
      </c>
      <c r="K44" s="76"/>
      <c r="L44" s="114" t="s">
        <v>59</v>
      </c>
      <c r="M44" s="88">
        <f>IF(ISERROR(VLOOKUP(K42,'[3]選択メニュー'!$B$3:$E$13,4,FALSE)),"",(VLOOKUP(K42,'[3]選択メニュー'!$B$3:$E$13,4,FALSE)))</f>
        <v>1.9</v>
      </c>
      <c r="N44" s="76"/>
      <c r="O44" s="114" t="s">
        <v>59</v>
      </c>
      <c r="P44" s="88">
        <f>IF(ISERROR(VLOOKUP(N42,'[3]選択メニュー'!$B$3:$E$13,4,FALSE)),"",(VLOOKUP(N42,'[3]選択メニュー'!$B$3:$E$13,4,FALSE)))</f>
        <v>2</v>
      </c>
      <c r="Q44" s="76"/>
      <c r="R44" s="114" t="s">
        <v>59</v>
      </c>
      <c r="S44" s="88">
        <f>IF(ISERROR(VLOOKUP(Q42,'[3]選択メニュー'!$B$3:$E$13,4,FALSE)),"",(VLOOKUP(Q42,'[3]選択メニュー'!$B$3:$E$13,4,FALSE)))</f>
        <v>2</v>
      </c>
      <c r="T44" s="76"/>
      <c r="U44" s="114" t="s">
        <v>59</v>
      </c>
      <c r="V44" s="88">
        <f>IF(ISERROR(VLOOKUP(T42,'[3]選択メニュー'!$B$3:$E$13,4,FALSE)),"",(VLOOKUP(T42,'[3]選択メニュー'!$B$3:$E$13,4,FALSE)))</f>
      </c>
    </row>
    <row r="45" spans="1:22" s="104" customFormat="1" ht="14.25" customHeight="1">
      <c r="A45" s="118" t="s">
        <v>83</v>
      </c>
      <c r="B45" s="69" t="s">
        <v>19</v>
      </c>
      <c r="C45" s="66" t="s">
        <v>268</v>
      </c>
      <c r="D45" s="70">
        <f>IF(ISERROR(VLOOKUP(B45,'[3]選択メニュー'!$B$18:$E$37,2,FALSE)),"",(VLOOKUP(B45,'[3]選択メニュー'!$B$18:$E$37,2,FALSE)))</f>
        <v>415</v>
      </c>
      <c r="E45" s="65" t="s">
        <v>19</v>
      </c>
      <c r="F45" s="100" t="s">
        <v>268</v>
      </c>
      <c r="G45" s="120">
        <f>IF(ISERROR(VLOOKUP(E45,'[3]選択メニュー'!$B$18:$E$37,2,FALSE)),"",(VLOOKUP(E45,'[3]選択メニュー'!$B$18:$E$37,2,FALSE)))</f>
        <v>415</v>
      </c>
      <c r="H45" s="65" t="s">
        <v>21</v>
      </c>
      <c r="I45" s="100" t="s">
        <v>268</v>
      </c>
      <c r="J45" s="70">
        <f>IF(ISERROR(VLOOKUP(H45,'[3]選択メニュー'!$B$18:$E$37,2,FALSE)),"",(VLOOKUP(H45,'[3]選択メニュー'!$B$18:$E$37,2,FALSE)))</f>
        <v>488</v>
      </c>
      <c r="K45" s="65" t="s">
        <v>22</v>
      </c>
      <c r="L45" s="100" t="s">
        <v>268</v>
      </c>
      <c r="M45" s="70">
        <f>IF(ISERROR(VLOOKUP(K45,'[3]選択メニュー'!$B$18:$E$37,2,FALSE)),"",(VLOOKUP(K45,'[3]選択メニュー'!$B$18:$E$37,2,FALSE)))</f>
        <v>523</v>
      </c>
      <c r="N45" s="65" t="s">
        <v>23</v>
      </c>
      <c r="O45" s="100" t="s">
        <v>268</v>
      </c>
      <c r="P45" s="70">
        <f>IF(ISERROR(VLOOKUP(N45,'[3]選択メニュー'!$B$18:$E$37,2,FALSE)),"",(VLOOKUP(N45,'[3]選択メニュー'!$B$18:$E$37,2,FALSE)))</f>
        <v>410</v>
      </c>
      <c r="Q45" s="65" t="s">
        <v>13</v>
      </c>
      <c r="R45" s="100" t="s">
        <v>268</v>
      </c>
      <c r="S45" s="70">
        <f>IF(ISERROR(VLOOKUP(Q45,'[3]選択メニュー'!$B$18:$E$37,2,FALSE)),"",(VLOOKUP(Q45,'[3]選択メニュー'!$B$18:$E$37,2,FALSE)))</f>
        <v>429</v>
      </c>
      <c r="T45" s="65" t="s">
        <v>11</v>
      </c>
      <c r="U45" s="100" t="s">
        <v>268</v>
      </c>
      <c r="V45" s="70">
        <f>IF(ISERROR(VLOOKUP(T45,'[3]選択メニュー'!$B$18:$E$37,2,FALSE)),"",(VLOOKUP(T45,'[3]選択メニュー'!$B$18:$E$37,2,FALSE)))</f>
        <v>480</v>
      </c>
    </row>
    <row r="46" spans="1:22" s="104" customFormat="1" ht="14.25" customHeight="1">
      <c r="A46" s="121"/>
      <c r="B46" s="74"/>
      <c r="C46" s="39" t="s">
        <v>52</v>
      </c>
      <c r="D46" s="84">
        <f>IF(ISERROR(VLOOKUP(B45,'[3]選択メニュー'!$B$18:$E$37,3,FALSE)),"",(VLOOKUP(B45,'[3]選択メニュー'!$B$18:$E$37,3,FALSE)))</f>
        <v>15</v>
      </c>
      <c r="E46" s="72"/>
      <c r="F46" s="105" t="s">
        <v>52</v>
      </c>
      <c r="G46" s="102">
        <f>IF(ISERROR(VLOOKUP(E45,'[3]選択メニュー'!$B$18:$E$37,3,FALSE)),"",(VLOOKUP(E45,'[3]選択メニュー'!$B$18:$E$37,3,FALSE)))</f>
        <v>15</v>
      </c>
      <c r="H46" s="72"/>
      <c r="I46" s="105" t="s">
        <v>52</v>
      </c>
      <c r="J46" s="84">
        <f>IF(ISERROR(VLOOKUP(H45,'[3]選択メニュー'!$B$18:$E$37,3,FALSE)),"",(VLOOKUP(H45,'[3]選択メニュー'!$B$18:$E$37,3,FALSE)))</f>
        <v>5</v>
      </c>
      <c r="K46" s="72"/>
      <c r="L46" s="105" t="s">
        <v>52</v>
      </c>
      <c r="M46" s="103">
        <f>IF(ISERROR(VLOOKUP(K45,'[3]選択メニュー'!$B$18:$E$37,3,FALSE)),"",(VLOOKUP(K45,'[3]選択メニュー'!$B$18:$E$37,3,FALSE)))</f>
        <v>19.5</v>
      </c>
      <c r="N46" s="72"/>
      <c r="O46" s="105" t="s">
        <v>52</v>
      </c>
      <c r="P46" s="103">
        <f>IF(ISERROR(VLOOKUP(N45,'[3]選択メニュー'!$B$18:$E$37,3,FALSE)),"",(VLOOKUP(N45,'[3]選択メニュー'!$B$18:$E$37,3,FALSE)))</f>
        <v>10.9</v>
      </c>
      <c r="Q46" s="72"/>
      <c r="R46" s="105" t="s">
        <v>52</v>
      </c>
      <c r="S46" s="84">
        <f>IF(ISERROR(VLOOKUP(Q45,'[3]選択メニュー'!$B$18:$E$37,3,FALSE)),"",(VLOOKUP(Q45,'[3]選択メニュー'!$B$18:$E$37,3,FALSE)))</f>
        <v>5</v>
      </c>
      <c r="T46" s="72"/>
      <c r="U46" s="105" t="s">
        <v>52</v>
      </c>
      <c r="V46" s="84">
        <f>IF(ISERROR(VLOOKUP(T45,'[3]選択メニュー'!$B$18:$E$37,3,FALSE)),"",(VLOOKUP(T45,'[3]選択メニュー'!$B$18:$E$37,3,FALSE)))</f>
        <v>7.5</v>
      </c>
    </row>
    <row r="47" spans="1:22" s="104" customFormat="1" ht="14.25" customHeight="1" thickBot="1">
      <c r="A47" s="123"/>
      <c r="B47" s="79"/>
      <c r="C47" s="46" t="s">
        <v>59</v>
      </c>
      <c r="D47" s="88">
        <f>IF(ISERROR(VLOOKUP(B45,'[3]選択メニュー'!$B$18:$E$37,4,FALSE)),"",(VLOOKUP(B45,'[3]選択メニュー'!$B$18:$E$37,4,FALSE)))</f>
        <v>4.8</v>
      </c>
      <c r="E47" s="76"/>
      <c r="F47" s="114" t="s">
        <v>59</v>
      </c>
      <c r="G47" s="125">
        <f>IF(ISERROR(VLOOKUP(E45,'[3]選択メニュー'!$B$18:$E$37,4,FALSE)),"",(VLOOKUP(E45,'[3]選択メニュー'!$B$18:$E$37,4,FALSE)))</f>
        <v>4.8</v>
      </c>
      <c r="H47" s="76"/>
      <c r="I47" s="114" t="s">
        <v>59</v>
      </c>
      <c r="J47" s="88">
        <f>IF(ISERROR(VLOOKUP(H45,'[3]選択メニュー'!$B$18:$E$37,4,FALSE)),"",(VLOOKUP(H45,'[3]選択メニュー'!$B$18:$E$37,4,FALSE)))</f>
        <v>5.5</v>
      </c>
      <c r="K47" s="76"/>
      <c r="L47" s="114" t="s">
        <v>59</v>
      </c>
      <c r="M47" s="88">
        <f>IF(ISERROR(VLOOKUP(K45,'[3]選択メニュー'!$B$18:$E$37,4,FALSE)),"",(VLOOKUP(K45,'[3]選択メニュー'!$B$18:$E$37,4,FALSE)))</f>
        <v>4.7</v>
      </c>
      <c r="N47" s="76"/>
      <c r="O47" s="114" t="s">
        <v>59</v>
      </c>
      <c r="P47" s="88">
        <f>IF(ISERROR(VLOOKUP(N45,'[3]選択メニュー'!$B$18:$E$37,4,FALSE)),"",(VLOOKUP(N45,'[3]選択メニュー'!$B$18:$E$37,4,FALSE)))</f>
        <v>7</v>
      </c>
      <c r="Q47" s="76"/>
      <c r="R47" s="114" t="s">
        <v>59</v>
      </c>
      <c r="S47" s="88">
        <f>IF(ISERROR(VLOOKUP(Q45,'[3]選択メニュー'!$B$18:$E$37,4,FALSE)),"",(VLOOKUP(Q45,'[3]選択メニュー'!$B$18:$E$37,4,FALSE)))</f>
        <v>5.6</v>
      </c>
      <c r="T47" s="76"/>
      <c r="U47" s="114" t="s">
        <v>59</v>
      </c>
      <c r="V47" s="88">
        <f>IF(ISERROR(VLOOKUP(T45,'[3]選択メニュー'!$B$18:$E$37,4,FALSE)),"",(VLOOKUP(T45,'[3]選択メニュー'!$B$18:$E$37,4,FALSE)))</f>
        <v>4.7</v>
      </c>
    </row>
    <row r="48" ht="17.25" customHeight="1">
      <c r="B48" s="127"/>
    </row>
    <row r="49" spans="2:19" s="130" customFormat="1" ht="17.25">
      <c r="B49" s="127" t="s">
        <v>127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0"/>
      <c r="O49" s="162"/>
      <c r="P49" s="162"/>
      <c r="Q49" s="129" t="s">
        <v>268</v>
      </c>
      <c r="R49" s="128"/>
      <c r="S49" s="128"/>
    </row>
    <row r="50" spans="2:19" s="130" customFormat="1" ht="17.25">
      <c r="B50" s="127" t="s">
        <v>130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O50" s="162" t="s">
        <v>131</v>
      </c>
      <c r="P50" s="162"/>
      <c r="Q50" s="131" t="s">
        <v>132</v>
      </c>
      <c r="R50" s="128"/>
      <c r="S50" s="128"/>
    </row>
    <row r="51" spans="2:19" s="130" customFormat="1" ht="18" customHeight="1">
      <c r="B51" s="127" t="s">
        <v>133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8"/>
      <c r="O51" s="162" t="s">
        <v>134</v>
      </c>
      <c r="P51" s="162"/>
      <c r="Q51" s="131" t="s">
        <v>135</v>
      </c>
      <c r="R51" s="128"/>
      <c r="S51" s="128"/>
    </row>
    <row r="52" spans="2:22" s="130" customFormat="1" ht="18" customHeight="1">
      <c r="B52" s="127" t="s">
        <v>136</v>
      </c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8"/>
      <c r="O52" s="162" t="s">
        <v>137</v>
      </c>
      <c r="P52" s="162"/>
      <c r="Q52" s="132" t="s">
        <v>138</v>
      </c>
      <c r="R52" s="128"/>
      <c r="S52" s="133" t="s">
        <v>139</v>
      </c>
      <c r="T52" s="133"/>
      <c r="U52" s="133"/>
      <c r="V52" s="133"/>
    </row>
    <row r="53" spans="2:19" s="130" customFormat="1" ht="18" customHeight="1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</row>
    <row r="54" s="130" customFormat="1" ht="18" customHeight="1"/>
    <row r="55" s="130" customFormat="1" ht="18" customHeight="1"/>
    <row r="56" s="130" customFormat="1" ht="18" customHeight="1"/>
    <row r="57" s="130" customFormat="1" ht="14.25"/>
    <row r="58" ht="19.5" customHeight="1"/>
    <row r="60" ht="13.5">
      <c r="B60" t="s">
        <v>140</v>
      </c>
    </row>
  </sheetData>
  <sheetProtection password="C4BD" sheet="1" objects="1" scenarios="1"/>
  <mergeCells count="98">
    <mergeCell ref="O50:P50"/>
    <mergeCell ref="O51:P51"/>
    <mergeCell ref="A7:A11"/>
    <mergeCell ref="A12:A16"/>
    <mergeCell ref="B29:D29"/>
    <mergeCell ref="E29:G29"/>
    <mergeCell ref="B20:B22"/>
    <mergeCell ref="B23:B25"/>
    <mergeCell ref="H12:J12"/>
    <mergeCell ref="B27:D28"/>
    <mergeCell ref="E27:G28"/>
    <mergeCell ref="H27:J28"/>
    <mergeCell ref="E23:E25"/>
    <mergeCell ref="H23:H25"/>
    <mergeCell ref="H20:H22"/>
    <mergeCell ref="B17:B19"/>
    <mergeCell ref="B12:D12"/>
    <mergeCell ref="E12:G12"/>
    <mergeCell ref="E5:G6"/>
    <mergeCell ref="B5:D6"/>
    <mergeCell ref="T5:V6"/>
    <mergeCell ref="H5:J6"/>
    <mergeCell ref="K5:M6"/>
    <mergeCell ref="N5:P6"/>
    <mergeCell ref="Q5:S6"/>
    <mergeCell ref="Q27:S28"/>
    <mergeCell ref="T27:V28"/>
    <mergeCell ref="K12:M12"/>
    <mergeCell ref="N12:P12"/>
    <mergeCell ref="Q12:S12"/>
    <mergeCell ref="T12:V12"/>
    <mergeCell ref="K17:K19"/>
    <mergeCell ref="K20:K22"/>
    <mergeCell ref="N20:N22"/>
    <mergeCell ref="K27:M28"/>
    <mergeCell ref="N7:P7"/>
    <mergeCell ref="Q7:S7"/>
    <mergeCell ref="T7:V7"/>
    <mergeCell ref="B7:D7"/>
    <mergeCell ref="E7:G7"/>
    <mergeCell ref="H7:J7"/>
    <mergeCell ref="K7:M7"/>
    <mergeCell ref="H29:J29"/>
    <mergeCell ref="K29:M29"/>
    <mergeCell ref="N29:P29"/>
    <mergeCell ref="Q29:S29"/>
    <mergeCell ref="H34:J34"/>
    <mergeCell ref="K34:M34"/>
    <mergeCell ref="N34:P34"/>
    <mergeCell ref="Q34:S34"/>
    <mergeCell ref="O49:P49"/>
    <mergeCell ref="T29:V29"/>
    <mergeCell ref="T34:V34"/>
    <mergeCell ref="E34:G34"/>
    <mergeCell ref="N27:P28"/>
    <mergeCell ref="A17:A19"/>
    <mergeCell ref="E17:E19"/>
    <mergeCell ref="H17:H19"/>
    <mergeCell ref="A23:A25"/>
    <mergeCell ref="A20:A22"/>
    <mergeCell ref="E20:E22"/>
    <mergeCell ref="A29:A33"/>
    <mergeCell ref="A34:A38"/>
    <mergeCell ref="T20:T22"/>
    <mergeCell ref="N17:N19"/>
    <mergeCell ref="Q17:Q19"/>
    <mergeCell ref="T17:T19"/>
    <mergeCell ref="Q20:Q22"/>
    <mergeCell ref="T23:T25"/>
    <mergeCell ref="E39:E41"/>
    <mergeCell ref="H39:H41"/>
    <mergeCell ref="K39:K41"/>
    <mergeCell ref="N39:N41"/>
    <mergeCell ref="Q39:Q41"/>
    <mergeCell ref="T39:T41"/>
    <mergeCell ref="K23:K25"/>
    <mergeCell ref="N23:N25"/>
    <mergeCell ref="Q23:Q25"/>
    <mergeCell ref="E42:E44"/>
    <mergeCell ref="H42:H44"/>
    <mergeCell ref="A42:A44"/>
    <mergeCell ref="B39:B41"/>
    <mergeCell ref="B42:B44"/>
    <mergeCell ref="A39:A41"/>
    <mergeCell ref="K42:K44"/>
    <mergeCell ref="N42:N44"/>
    <mergeCell ref="Q42:Q44"/>
    <mergeCell ref="T42:T44"/>
    <mergeCell ref="S52:V52"/>
    <mergeCell ref="A45:A47"/>
    <mergeCell ref="K45:K47"/>
    <mergeCell ref="N45:N47"/>
    <mergeCell ref="Q45:Q47"/>
    <mergeCell ref="B45:B47"/>
    <mergeCell ref="T45:T47"/>
    <mergeCell ref="O52:P52"/>
    <mergeCell ref="E45:E47"/>
    <mergeCell ref="H45:H47"/>
  </mergeCells>
  <dataValidations count="3">
    <dataValidation errorStyle="warning" type="list" allowBlank="1" showInputMessage="1" showErrorMessage="1" sqref="E17:E19 B17:B19 T17:T19 T39:T41 B39:B41 Q39:Q41 N39:N41 K39:K41 H39:H41 E39:E41 Q17:Q19 N17:N19 K17:K19 H17:H19">
      <formula1>"ビーフカレー,ポークカレー,チキンカレー,キーマカレー,激辛カレー,ハヤシライス"</formula1>
    </dataValidation>
    <dataValidation type="list" allowBlank="1" showInputMessage="1" showErrorMessage="1" sqref="E23:E25 B23:B25 T23:T25 T45:T47 B45:B47 Q45:Q47 N45:N47 K45:K47 H45:H47 E45:E47 Q23:Q25 N23:N25 K23:K25 H23:H25">
      <formula1>"天ぷらうどん,天ぷらそば,肉うどん,肉そば,かき揚うどん,かき揚そば,すき焼うどん,きつねうどん,カレーうどん,山菜うどん,,醤油ラーメン,塩ラーメン,味噌ラーメン"</formula1>
    </dataValidation>
    <dataValidation errorStyle="warning" type="list" allowBlank="1" showInputMessage="1" showErrorMessage="1" sqref="E20:E22 B20:B22 T20:T22 T42:T44 B42:B44 Q42:Q44 N42:N44 K42:K44 H42:H44 E42:E44 Q20:Q22 N20:N22 K20:K22 H20:H22">
      <formula1>"ロコモコ丼,焼とり丼,豚すき丼,牛丼,天丼,カツ丼"</formula1>
    </dataValidation>
  </dataValidations>
  <printOptions/>
  <pageMargins left="0.2" right="0.2" top="0.22" bottom="0.23" header="0.2" footer="0.21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kashimafood</dc:creator>
  <cp:keywords/>
  <dc:description/>
  <cp:lastModifiedBy>kashimafood</cp:lastModifiedBy>
  <dcterms:created xsi:type="dcterms:W3CDTF">2014-01-28T00:54:40Z</dcterms:created>
  <dcterms:modified xsi:type="dcterms:W3CDTF">2014-01-28T01:06:47Z</dcterms:modified>
  <cp:category/>
  <cp:version/>
  <cp:contentType/>
  <cp:contentStatus/>
</cp:coreProperties>
</file>